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30" activeTab="0"/>
  </bookViews>
  <sheets>
    <sheet name="FBA Suvest" sheetId="1" r:id="rId1"/>
    <sheet name="VRA Suvest" sheetId="2" r:id="rId2"/>
    <sheet name="20 stand 4pr" sheetId="3" r:id="rId3"/>
  </sheets>
  <externalReferences>
    <externalReference r:id="rId6"/>
  </externalReferences>
  <definedNames>
    <definedName name="_xlnm.Print_Titles" localSheetId="2">'20 stand 4pr'!$10:$12</definedName>
  </definedNames>
  <calcPr fullCalcOnLoad="1"/>
</workbook>
</file>

<file path=xl/sharedStrings.xml><?xml version="1.0" encoding="utf-8"?>
<sst xmlns="http://schemas.openxmlformats.org/spreadsheetml/2006/main" count="341" uniqueCount="268">
  <si>
    <t xml:space="preserve">Pateikimo valiuta ir tikslumas: eurais ir centais 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</si>
  <si>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</si>
  <si>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t>Panevėžio lopšelis-darželis "Aušra"</t>
  </si>
  <si>
    <t>Įm. k 190375595; adresas: Statybininkų g. 9, Panevėžys</t>
  </si>
  <si>
    <t>įm. k. 190375595; adresas: Ststybininkų 9, Panevėžys</t>
  </si>
  <si>
    <t>Ramutė Margevičienė</t>
  </si>
  <si>
    <t xml:space="preserve">P2 </t>
  </si>
  <si>
    <t>P 1</t>
  </si>
  <si>
    <t>P 4</t>
  </si>
  <si>
    <t>P 5</t>
  </si>
  <si>
    <t>P 6</t>
  </si>
  <si>
    <t>P 7</t>
  </si>
  <si>
    <t>P 8</t>
  </si>
  <si>
    <t>P 9</t>
  </si>
  <si>
    <t>Per ataskaitinį laikotarpį</t>
  </si>
  <si>
    <t>Iš Europos Sąjungos, užsienio valstybių ir tarptautinių organizac</t>
  </si>
  <si>
    <t>3.9. Finansavimo sumos</t>
  </si>
  <si>
    <r>
      <t xml:space="preserve">Pateikimo valiuta ir tikslumas: eurais </t>
    </r>
    <r>
      <rPr>
        <i/>
        <sz val="12"/>
        <rFont val="TimesNewRoman,Bold"/>
        <family val="0"/>
      </rPr>
      <t>ir centais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</si>
  <si>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</si>
  <si>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</si>
  <si>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</si>
  <si>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</si>
  <si>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</si>
  <si>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</si>
  <si>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</si>
  <si>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</si>
  <si>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</si>
  <si>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</si>
  <si>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</si>
  <si>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</si>
  <si>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</si>
  <si>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</si>
  <si>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</si>
  <si>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</si>
  <si>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</si>
  <si>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</si>
  <si>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</si>
  <si>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</si>
  <si>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</si>
  <si>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finansinių ataskaitų aiškinamajame rašte forma)</t>
  </si>
  <si>
    <t>Eil. Nr.</t>
  </si>
  <si>
    <t>Straipsniai</t>
  </si>
  <si>
    <t>Plėtros darbai</t>
  </si>
  <si>
    <t>Programinė įranga ir jos licencijos</t>
  </si>
  <si>
    <t>Kitas nematerialusis turtas</t>
  </si>
  <si>
    <t>Prestižas</t>
  </si>
  <si>
    <t>1.</t>
  </si>
  <si>
    <t>2.</t>
  </si>
  <si>
    <t>2.1.</t>
  </si>
  <si>
    <t>2.2.</t>
  </si>
  <si>
    <t>3.</t>
  </si>
  <si>
    <t>3.1.</t>
  </si>
  <si>
    <t>3.2.</t>
  </si>
  <si>
    <t>4.</t>
  </si>
  <si>
    <t>5.</t>
  </si>
  <si>
    <t xml:space="preserve"> </t>
  </si>
  <si>
    <t>2 priedas</t>
  </si>
  <si>
    <t>Žemė</t>
  </si>
  <si>
    <t>Pastatai</t>
  </si>
  <si>
    <t>Mašinos ir įrenginiai</t>
  </si>
  <si>
    <t>Baldai ir biuro įranga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</si>
  <si>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</si>
  <si>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</si>
  <si>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</si>
  <si>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</si>
  <si>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</si>
  <si>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</si>
  <si>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</si>
  <si>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</si>
  <si>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</si>
  <si>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</si>
  <si>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</si>
  <si>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</si>
  <si>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</si>
  <si>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</si>
  <si>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</si>
  <si>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</si>
  <si>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</si>
  <si>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</si>
  <si>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</si>
  <si>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</si>
  <si>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</si>
  <si>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</si>
  <si>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</si>
  <si>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</si>
  <si>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</si>
  <si>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</si>
  <si>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</si>
  <si>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</si>
  <si>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</si>
  <si>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</si>
  <si>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</si>
  <si>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</si>
  <si>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</si>
  <si>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</si>
  <si>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</si>
  <si>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</si>
  <si>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</si>
  <si>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</si>
  <si>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</si>
  <si>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</si>
  <si>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</si>
  <si>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</si>
  <si>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</si>
  <si>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</si>
  <si>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</si>
  <si>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</si>
  <si>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</si>
  <si>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</si>
  <si>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</si>
  <si>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</si>
  <si>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</si>
  <si>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</si>
  <si>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</si>
  <si>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</si>
  <si>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</si>
  <si>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</si>
  <si>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</si>
  <si>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</si>
  <si>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</si>
  <si>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</si>
  <si>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</si>
  <si>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</si>
  <si>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</si>
  <si>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</si>
  <si>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</si>
  <si>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</si>
  <si>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</si>
  <si>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</si>
  <si>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</si>
  <si>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</si>
  <si>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</si>
  <si>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</si>
  <si>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</si>
  <si>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</si>
  <si>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</si>
  <si>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</si>
  <si>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</si>
  <si>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</si>
  <si>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</si>
  <si>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</si>
  <si>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</si>
  <si>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2-ojo VSAFAS „Finansinės būklės ataskaita“</t>
  </si>
  <si>
    <t>(Žemesniojo lygio viešojo sektoriaus subjektų, išskyrus mokesčių fondus ir išteklių fondus, finansinės būklės ataskaitos forma)</t>
  </si>
  <si>
    <t>P12</t>
  </si>
  <si>
    <t>P11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</si>
  <si>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</si>
  <si>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</si>
  <si>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</si>
  <si>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</si>
  <si>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</si>
  <si>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</si>
  <si>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</si>
  <si>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</si>
  <si>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</si>
  <si>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</si>
  <si>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</si>
  <si>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</si>
  <si>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</si>
  <si>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</si>
  <si>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</si>
  <si>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</si>
  <si>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</si>
  <si>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</si>
  <si>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</si>
  <si>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</si>
  <si>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</si>
  <si>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</si>
  <si>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</si>
  <si>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</si>
  <si>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</si>
  <si>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</si>
  <si>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</si>
  <si>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</si>
  <si>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</si>
  <si>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</si>
  <si>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</si>
  <si>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</si>
  <si>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</si>
  <si>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</si>
  <si>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</si>
  <si>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</si>
  <si>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</si>
  <si>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</si>
  <si>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</si>
  <si>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</si>
  <si>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</si>
  <si>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</si>
  <si>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</si>
  <si>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</si>
  <si>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</si>
  <si>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</si>
  <si>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</si>
  <si>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</si>
  <si>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</si>
  <si>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</si>
  <si>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</si>
  <si>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</si>
  <si>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</si>
  <si>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</si>
  <si>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</si>
  <si>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</si>
  <si>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</si>
  <si>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</si>
  <si>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</si>
  <si>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</si>
  <si>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</si>
  <si>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</si>
  <si>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</si>
  <si>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</si>
  <si>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</si>
  <si>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</si>
  <si>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</si>
  <si>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</si>
  <si>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</si>
  <si>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</si>
  <si>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</si>
  <si>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</si>
  <si>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</si>
  <si>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</si>
  <si>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</si>
  <si>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</si>
  <si>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</si>
  <si>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</si>
  <si>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</si>
  <si>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</si>
  <si>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</si>
  <si>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</si>
  <si>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</si>
  <si>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</si>
  <si>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</si>
  <si>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</si>
  <si>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</si>
  <si>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</si>
  <si>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</si>
  <si>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</si>
  <si>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</si>
  <si>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</si>
  <si>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</si>
  <si>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</si>
  <si>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</si>
  <si>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P3</t>
  </si>
  <si>
    <t>Vyr. buhalterė</t>
  </si>
  <si>
    <t>IV.2</t>
  </si>
  <si>
    <t>Ankstesnių metų perviršis ar deficitas</t>
  </si>
  <si>
    <t>MAŽUMOS DALIS</t>
  </si>
  <si>
    <t>IŠ VISO FINANSAVIMO SUMŲ, ĮSIPAREIGOJIMŲ, GRYNOJO TURTO IR MAŽUMOS DALIES:</t>
  </si>
  <si>
    <t>1.1.</t>
  </si>
  <si>
    <t>1.2.</t>
  </si>
  <si>
    <t>4.1.</t>
  </si>
  <si>
    <t>4.2.</t>
  </si>
  <si>
    <t>Neatlygintinai gautas turtas</t>
  </si>
  <si>
    <t>Finansavimo sumų sumažėjimas dėl turto pardavimo</t>
  </si>
  <si>
    <t>P13</t>
  </si>
  <si>
    <t xml:space="preserve">                                                                                                                     (parašas)</t>
  </si>
  <si>
    <t>(teisės aktais įpareigoto pasirašyti asmens pareigų pavadinimas)               (parašas)</t>
  </si>
  <si>
    <t>P10</t>
  </si>
  <si>
    <t>P14</t>
  </si>
  <si>
    <t>P15</t>
  </si>
  <si>
    <t>P16</t>
  </si>
  <si>
    <t>P17</t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</si>
  <si>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(parašas)</t>
    </r>
  </si>
  <si>
    <t xml:space="preserve">                                                                                                                    (parašas)</t>
  </si>
  <si>
    <t>Direktorė</t>
  </si>
  <si>
    <t>Vilma Samulionienė</t>
  </si>
  <si>
    <t>PAGAL 2019 M. BIRŽELIO MĖN. 30 D. DUOMENIS</t>
  </si>
  <si>
    <t>2019.06.30</t>
  </si>
  <si>
    <t xml:space="preserve">      2019-08-20    Nr.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</si>
</sst>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#,##0.00\ &quot;€&quot;"/>
    <numFmt numFmtId="182" formatCode="[$-427]yyyy\ &quot;m&quot;\.\ mmmm\ d\ &quot;d&quot;\.\,\ dddd"/>
  </numFmts>
  <fonts count="7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trike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trike/>
      <sz val="11"/>
      <name val="Times New Roman"/>
      <family val="1"/>
    </font>
    <font>
      <b/>
      <sz val="12"/>
      <name val="TimesNewRoman,Bold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i/>
      <sz val="12"/>
      <name val="TimesNewRoman,Bold"/>
      <family val="0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name val="TimesNewRoman,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2" fontId="1" fillId="32" borderId="17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8" fillId="0" borderId="10" xfId="0" applyNumberFormat="1" applyFont="1" applyBorder="1" applyAlignment="1">
      <alignment vertical="center"/>
    </xf>
    <xf numFmtId="2" fontId="15" fillId="32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16" fontId="1" fillId="32" borderId="11" xfId="0" applyNumberFormat="1" applyFont="1" applyFill="1" applyBorder="1" applyAlignment="1">
      <alignment horizontal="center" vertical="center" wrapText="1"/>
    </xf>
    <xf numFmtId="16" fontId="1" fillId="32" borderId="10" xfId="0" applyNumberFormat="1" applyFont="1" applyFill="1" applyBorder="1" applyAlignment="1">
      <alignment horizontal="center" vertical="center" wrapText="1"/>
    </xf>
    <xf numFmtId="16" fontId="1" fillId="32" borderId="10" xfId="0" applyNumberFormat="1" applyFont="1" applyFill="1" applyBorder="1" applyAlignment="1" quotePrefix="1">
      <alignment horizontal="center" vertical="center" wrapText="1"/>
    </xf>
    <xf numFmtId="0" fontId="1" fillId="32" borderId="10" xfId="0" applyFont="1" applyFill="1" applyBorder="1" applyAlignment="1" quotePrefix="1">
      <alignment horizontal="center" vertical="center" wrapText="1"/>
    </xf>
    <xf numFmtId="0" fontId="1" fillId="32" borderId="13" xfId="0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16" fontId="17" fillId="0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 quotePrefix="1">
      <alignment horizontal="center" vertical="center" wrapText="1"/>
    </xf>
    <xf numFmtId="2" fontId="21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25" xfId="0" applyFont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22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69" fillId="0" borderId="10" xfId="0" applyNumberFormat="1" applyFont="1" applyBorder="1" applyAlignment="1">
      <alignment horizontal="right" vertical="center" wrapText="1"/>
    </xf>
    <xf numFmtId="0" fontId="13" fillId="32" borderId="0" xfId="0" applyFont="1" applyFill="1" applyAlignment="1">
      <alignment horizontal="center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2" fontId="22" fillId="0" borderId="10" xfId="0" applyNumberFormat="1" applyFont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2" fontId="8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2" fontId="70" fillId="0" borderId="0" xfId="0" applyNumberFormat="1" applyFont="1" applyAlignment="1">
      <alignment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Alignment="1">
      <alignment vertical="center"/>
    </xf>
    <xf numFmtId="0" fontId="13" fillId="32" borderId="21" xfId="0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justify" vertical="center" wrapText="1"/>
    </xf>
    <xf numFmtId="0" fontId="26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69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2" fontId="27" fillId="0" borderId="0" xfId="0" applyNumberFormat="1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2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7" fontId="11" fillId="0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2" fontId="28" fillId="32" borderId="10" xfId="0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2" fontId="8" fillId="0" borderId="10" xfId="0" applyNumberFormat="1" applyFont="1" applyBorder="1" applyAlignment="1" quotePrefix="1">
      <alignment horizontal="right" vertical="center"/>
    </xf>
    <xf numFmtId="0" fontId="8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center"/>
    </xf>
    <xf numFmtId="2" fontId="69" fillId="33" borderId="10" xfId="0" applyNumberFormat="1" applyFont="1" applyFill="1" applyBorder="1" applyAlignment="1">
      <alignment horizontal="right" vertical="center" wrapText="1"/>
    </xf>
    <xf numFmtId="0" fontId="8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71" fillId="3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8" fillId="32" borderId="0" xfId="0" applyFont="1" applyFill="1" applyAlignment="1">
      <alignment vertical="center" wrapText="1"/>
    </xf>
    <xf numFmtId="2" fontId="28" fillId="32" borderId="0" xfId="0" applyNumberFormat="1" applyFont="1" applyFill="1" applyAlignment="1">
      <alignment vertical="center" wrapText="1"/>
    </xf>
    <xf numFmtId="2" fontId="73" fillId="32" borderId="0" xfId="0" applyNumberFormat="1" applyFont="1" applyFill="1" applyAlignment="1">
      <alignment vertical="center" wrapText="1"/>
    </xf>
    <xf numFmtId="0" fontId="0" fillId="32" borderId="14" xfId="0" applyFill="1" applyBorder="1" applyAlignment="1">
      <alignment vertical="center" wrapText="1"/>
    </xf>
    <xf numFmtId="0" fontId="0" fillId="32" borderId="14" xfId="0" applyFont="1" applyFill="1" applyBorder="1" applyAlignment="1">
      <alignment vertical="center" wrapText="1"/>
    </xf>
    <xf numFmtId="0" fontId="13" fillId="32" borderId="0" xfId="0" applyFont="1" applyFill="1" applyAlignment="1">
      <alignment vertical="center" wrapText="1"/>
    </xf>
    <xf numFmtId="2" fontId="74" fillId="0" borderId="0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2" fontId="1" fillId="0" borderId="23" xfId="0" applyNumberFormat="1" applyFont="1" applyBorder="1" applyAlignment="1">
      <alignment horizontal="right"/>
    </xf>
    <xf numFmtId="0" fontId="71" fillId="0" borderId="0" xfId="0" applyFont="1" applyAlignment="1">
      <alignment/>
    </xf>
    <xf numFmtId="2" fontId="71" fillId="0" borderId="0" xfId="0" applyNumberFormat="1" applyFont="1" applyAlignment="1">
      <alignment horizontal="right"/>
    </xf>
    <xf numFmtId="0" fontId="11" fillId="0" borderId="19" xfId="0" applyFont="1" applyBorder="1" applyAlignment="1">
      <alignment vertical="center"/>
    </xf>
    <xf numFmtId="49" fontId="1" fillId="0" borderId="0" xfId="0" applyNumberFormat="1" applyFont="1" applyBorder="1" applyAlignment="1">
      <alignment vertical="top"/>
    </xf>
    <xf numFmtId="0" fontId="11" fillId="0" borderId="20" xfId="0" applyFont="1" applyBorder="1" applyAlignment="1">
      <alignment vertical="center"/>
    </xf>
    <xf numFmtId="0" fontId="1" fillId="0" borderId="14" xfId="0" applyFont="1" applyBorder="1" applyAlignment="1">
      <alignment/>
    </xf>
    <xf numFmtId="2" fontId="1" fillId="0" borderId="24" xfId="0" applyNumberFormat="1" applyFont="1" applyBorder="1" applyAlignment="1">
      <alignment horizontal="center"/>
    </xf>
    <xf numFmtId="2" fontId="71" fillId="0" borderId="0" xfId="0" applyNumberFormat="1" applyFon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14" fontId="1" fillId="32" borderId="0" xfId="0" applyNumberFormat="1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13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3" fillId="32" borderId="21" xfId="0" applyFont="1" applyFill="1" applyBorder="1" applyAlignment="1">
      <alignment horizontal="left" vertical="center" wrapText="1"/>
    </xf>
    <xf numFmtId="0" fontId="13" fillId="32" borderId="21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32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3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3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" fillId="32" borderId="14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vertical="center" wrapText="1"/>
    </xf>
    <xf numFmtId="0" fontId="14" fillId="32" borderId="0" xfId="0" applyFont="1" applyFill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R_II%20ketv.%20Au&#353;ra_Darbu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zymos"/>
      <sheetName val="DARBO lapas"/>
      <sheetName val="FBA Suvest"/>
      <sheetName val="VRA Suvest"/>
      <sheetName val="20 stand 4pr"/>
      <sheetName val="Gautos finans.sumos"/>
      <sheetName val="PSA_detalizavimas"/>
      <sheetName val="5 stand._PSA"/>
      <sheetName val="8st. 1 pr."/>
      <sheetName val="13st.1pr."/>
      <sheetName val="12st.1pr."/>
      <sheetName val="8 stand 1 pr"/>
      <sheetName val="8 stand. 1pr."/>
      <sheetName val="20 stand 5 pr"/>
      <sheetName val="4 stand GTPA"/>
      <sheetName val="8 stand 2 pr"/>
      <sheetName val="13st.2pr."/>
      <sheetName val="6 stand 5 pr"/>
      <sheetName val="12st.3pr."/>
      <sheetName val="17 stand 4 pr"/>
      <sheetName val="17 stand 5 pr"/>
      <sheetName val="17 stand 6 pr"/>
      <sheetName val="16 stand 2 pr"/>
      <sheetName val="16 stand 3 pr"/>
      <sheetName val="16 stand 4pr"/>
      <sheetName val="8 stand 3 pr"/>
      <sheetName val="6 stand 6 pr"/>
      <sheetName val="17 stand 7 pr"/>
      <sheetName val="17 stand 8 pr"/>
      <sheetName val="17 stand 9 pr"/>
      <sheetName val="17 stand 10 pr"/>
      <sheetName val="17 stand 11 pr"/>
      <sheetName val="17 stand 12 pr"/>
      <sheetName val="17 stand 13 pr"/>
      <sheetName val="18 stand 3 pr"/>
      <sheetName val="18 stand 4 pr"/>
      <sheetName val="10 stand 2 pr"/>
      <sheetName val="6 stand 4 pr"/>
      <sheetName val="25 stand_segmentai"/>
      <sheetName val="14 stand 1pr"/>
      <sheetName val="18 stand 5 pr"/>
    </sheetNames>
    <sheetDataSet>
      <sheetData sheetId="1">
        <row r="4">
          <cell r="T4">
            <v>963.13</v>
          </cell>
        </row>
        <row r="6">
          <cell r="T6">
            <v>382153.29999999993</v>
          </cell>
        </row>
        <row r="8">
          <cell r="T8">
            <v>4987.330000000001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4">
          <cell r="T14">
            <v>1150.5</v>
          </cell>
        </row>
        <row r="15">
          <cell r="T15">
            <v>0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0</v>
          </cell>
        </row>
        <row r="19">
          <cell r="T19">
            <v>0</v>
          </cell>
        </row>
        <row r="20">
          <cell r="T20">
            <v>45.20000000000073</v>
          </cell>
        </row>
        <row r="21">
          <cell r="T21">
            <v>0</v>
          </cell>
        </row>
        <row r="22">
          <cell r="D22">
            <v>0</v>
          </cell>
        </row>
        <row r="23">
          <cell r="T23">
            <v>0</v>
          </cell>
        </row>
        <row r="24">
          <cell r="T24">
            <v>356.98</v>
          </cell>
        </row>
        <row r="25">
          <cell r="T25">
            <v>0</v>
          </cell>
        </row>
        <row r="26">
          <cell r="T26">
            <v>144.88</v>
          </cell>
        </row>
        <row r="28">
          <cell r="T28">
            <v>25832.62</v>
          </cell>
        </row>
        <row r="29">
          <cell r="T29">
            <v>45837.54</v>
          </cell>
        </row>
        <row r="30">
          <cell r="T30">
            <v>0</v>
          </cell>
        </row>
        <row r="31">
          <cell r="T31">
            <v>4160.26</v>
          </cell>
        </row>
        <row r="32">
          <cell r="T32">
            <v>0</v>
          </cell>
        </row>
        <row r="33">
          <cell r="T33">
            <v>15228.849999999999</v>
          </cell>
        </row>
        <row r="35">
          <cell r="T35">
            <v>0</v>
          </cell>
        </row>
        <row r="36">
          <cell r="T36">
            <v>0.03</v>
          </cell>
        </row>
        <row r="37">
          <cell r="T37">
            <v>0</v>
          </cell>
        </row>
        <row r="38">
          <cell r="T38">
            <v>4513.67</v>
          </cell>
        </row>
        <row r="39">
          <cell r="T39">
            <v>0</v>
          </cell>
        </row>
        <row r="40">
          <cell r="U40">
            <v>7346.24</v>
          </cell>
        </row>
        <row r="41">
          <cell r="U41">
            <v>-309.44000000017695</v>
          </cell>
        </row>
        <row r="42">
          <cell r="E42">
            <v>0</v>
          </cell>
        </row>
        <row r="43">
          <cell r="U43">
            <v>268012.61</v>
          </cell>
        </row>
        <row r="44">
          <cell r="D44">
            <v>3195.24</v>
          </cell>
          <cell r="U44">
            <v>0</v>
          </cell>
        </row>
        <row r="45">
          <cell r="E45">
            <v>492.59</v>
          </cell>
          <cell r="U45">
            <v>0</v>
          </cell>
        </row>
        <row r="46">
          <cell r="D46">
            <v>492.59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47029.41</v>
          </cell>
        </row>
        <row r="50">
          <cell r="D50">
            <v>563.88</v>
          </cell>
          <cell r="U50">
            <v>0</v>
          </cell>
        </row>
        <row r="51">
          <cell r="E51">
            <v>0</v>
          </cell>
          <cell r="U51">
            <v>0</v>
          </cell>
        </row>
        <row r="52">
          <cell r="D52">
            <v>0</v>
          </cell>
          <cell r="U52">
            <v>0</v>
          </cell>
        </row>
        <row r="53">
          <cell r="E53">
            <v>445</v>
          </cell>
          <cell r="U53">
            <v>74.17000000000002</v>
          </cell>
        </row>
        <row r="54">
          <cell r="D54">
            <v>370.83</v>
          </cell>
          <cell r="U54">
            <v>0</v>
          </cell>
        </row>
        <row r="55">
          <cell r="E55">
            <v>0</v>
          </cell>
          <cell r="U55">
            <v>0</v>
          </cell>
        </row>
        <row r="56">
          <cell r="D56">
            <v>1915.54</v>
          </cell>
          <cell r="G56">
            <v>1915.54</v>
          </cell>
          <cell r="U56">
            <v>0</v>
          </cell>
        </row>
        <row r="57">
          <cell r="E57">
            <v>0</v>
          </cell>
          <cell r="U57">
            <v>0</v>
          </cell>
        </row>
        <row r="58">
          <cell r="U58">
            <v>0</v>
          </cell>
        </row>
        <row r="59">
          <cell r="E59">
            <v>102187.05</v>
          </cell>
          <cell r="U59">
            <v>0.0300000000070213</v>
          </cell>
        </row>
        <row r="60">
          <cell r="D60">
            <v>100271.48</v>
          </cell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E64">
            <v>337.82</v>
          </cell>
          <cell r="U64">
            <v>0</v>
          </cell>
        </row>
        <row r="65">
          <cell r="D65">
            <v>337.82</v>
          </cell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1">
          <cell r="U71">
            <v>72595</v>
          </cell>
        </row>
        <row r="72">
          <cell r="D72">
            <v>2509.26</v>
          </cell>
          <cell r="U72">
            <v>0</v>
          </cell>
        </row>
        <row r="73">
          <cell r="E73">
            <v>2980.92</v>
          </cell>
          <cell r="F73">
            <v>267.11</v>
          </cell>
          <cell r="U73">
            <v>0</v>
          </cell>
        </row>
        <row r="74">
          <cell r="D74">
            <v>3140.51</v>
          </cell>
          <cell r="G74">
            <v>426.7</v>
          </cell>
          <cell r="U74">
            <v>0</v>
          </cell>
        </row>
        <row r="75">
          <cell r="U75">
            <v>0</v>
          </cell>
        </row>
        <row r="76">
          <cell r="E76">
            <v>165424.9</v>
          </cell>
          <cell r="G76">
            <v>267.11</v>
          </cell>
          <cell r="U76">
            <v>1.3983481039758772E-11</v>
          </cell>
        </row>
        <row r="77">
          <cell r="D77">
            <v>165692.00999999998</v>
          </cell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E80">
            <v>200</v>
          </cell>
          <cell r="U80">
            <v>0</v>
          </cell>
        </row>
        <row r="81">
          <cell r="D81">
            <v>200</v>
          </cell>
          <cell r="U81">
            <v>0</v>
          </cell>
        </row>
        <row r="82">
          <cell r="U82">
            <v>45.199999999999996</v>
          </cell>
        </row>
        <row r="83">
          <cell r="D83">
            <v>45.18</v>
          </cell>
          <cell r="U83">
            <v>0</v>
          </cell>
        </row>
        <row r="85">
          <cell r="U85">
            <v>466.74</v>
          </cell>
        </row>
        <row r="86">
          <cell r="D86">
            <v>60.48</v>
          </cell>
          <cell r="U86">
            <v>0</v>
          </cell>
        </row>
        <row r="87">
          <cell r="E87">
            <v>0</v>
          </cell>
          <cell r="U87">
            <v>0</v>
          </cell>
        </row>
        <row r="88">
          <cell r="D88">
            <v>0</v>
          </cell>
          <cell r="U88">
            <v>0</v>
          </cell>
        </row>
        <row r="89">
          <cell r="C89">
            <v>0</v>
          </cell>
          <cell r="U89">
            <v>4439.5</v>
          </cell>
        </row>
        <row r="90">
          <cell r="D90">
            <v>561.61</v>
          </cell>
          <cell r="U90">
            <v>0</v>
          </cell>
        </row>
        <row r="91">
          <cell r="E91">
            <v>1819.22</v>
          </cell>
          <cell r="U91">
            <v>0</v>
          </cell>
        </row>
        <row r="92">
          <cell r="D92">
            <v>1819.22</v>
          </cell>
          <cell r="U92">
            <v>0</v>
          </cell>
        </row>
        <row r="93">
          <cell r="U93">
            <v>0</v>
          </cell>
        </row>
        <row r="94">
          <cell r="U94">
            <v>0</v>
          </cell>
        </row>
        <row r="95">
          <cell r="U95">
            <v>0</v>
          </cell>
        </row>
        <row r="96">
          <cell r="U96">
            <v>0</v>
          </cell>
        </row>
        <row r="97">
          <cell r="E97">
            <v>80.17</v>
          </cell>
          <cell r="U97">
            <v>0</v>
          </cell>
        </row>
        <row r="98">
          <cell r="D98">
            <v>80.17</v>
          </cell>
          <cell r="U98">
            <v>0</v>
          </cell>
        </row>
        <row r="99">
          <cell r="E99">
            <v>0</v>
          </cell>
          <cell r="U99">
            <v>0</v>
          </cell>
        </row>
        <row r="100">
          <cell r="D100">
            <v>0</v>
          </cell>
        </row>
        <row r="101">
          <cell r="E101">
            <v>0</v>
          </cell>
        </row>
        <row r="102">
          <cell r="D102">
            <v>0</v>
          </cell>
        </row>
        <row r="103">
          <cell r="E103">
            <v>0</v>
          </cell>
        </row>
        <row r="104">
          <cell r="D104">
            <v>0</v>
          </cell>
        </row>
        <row r="106">
          <cell r="U106">
            <v>0</v>
          </cell>
        </row>
        <row r="107">
          <cell r="U107">
            <v>1624.73</v>
          </cell>
        </row>
        <row r="108">
          <cell r="U108">
            <v>4319.98</v>
          </cell>
        </row>
        <row r="109">
          <cell r="U109">
            <v>0</v>
          </cell>
        </row>
        <row r="110">
          <cell r="U110">
            <v>0</v>
          </cell>
        </row>
        <row r="112">
          <cell r="U112">
            <v>0</v>
          </cell>
        </row>
        <row r="113">
          <cell r="U113">
            <v>2159.12</v>
          </cell>
        </row>
        <row r="114">
          <cell r="U114">
            <v>7869.94</v>
          </cell>
        </row>
        <row r="115">
          <cell r="U115">
            <v>0</v>
          </cell>
        </row>
        <row r="116">
          <cell r="U116">
            <v>0.95</v>
          </cell>
        </row>
        <row r="117">
          <cell r="U117">
            <v>4281.87</v>
          </cell>
        </row>
        <row r="118">
          <cell r="U118">
            <v>6953.07</v>
          </cell>
        </row>
        <row r="119">
          <cell r="U119">
            <v>0</v>
          </cell>
        </row>
        <row r="120">
          <cell r="U120">
            <v>908.3</v>
          </cell>
        </row>
        <row r="121">
          <cell r="U121">
            <v>192.9</v>
          </cell>
        </row>
        <row r="122">
          <cell r="U122">
            <v>273.6</v>
          </cell>
        </row>
        <row r="123">
          <cell r="U123">
            <v>0</v>
          </cell>
        </row>
        <row r="124">
          <cell r="U124">
            <v>0</v>
          </cell>
        </row>
        <row r="125">
          <cell r="U125">
            <v>3719.4</v>
          </cell>
        </row>
        <row r="126">
          <cell r="U126">
            <v>4347.38</v>
          </cell>
        </row>
        <row r="127">
          <cell r="U127">
            <v>0</v>
          </cell>
        </row>
        <row r="128">
          <cell r="U128">
            <v>273.35</v>
          </cell>
        </row>
        <row r="129">
          <cell r="U129">
            <v>33.22</v>
          </cell>
        </row>
        <row r="130">
          <cell r="U130">
            <v>0</v>
          </cell>
        </row>
        <row r="131">
          <cell r="U131">
            <v>0</v>
          </cell>
        </row>
        <row r="132">
          <cell r="U132">
            <v>0</v>
          </cell>
        </row>
        <row r="133">
          <cell r="U133">
            <v>111.66</v>
          </cell>
        </row>
        <row r="134">
          <cell r="U134">
            <v>0</v>
          </cell>
        </row>
        <row r="135">
          <cell r="U135">
            <v>69.46</v>
          </cell>
        </row>
        <row r="136">
          <cell r="U136">
            <v>78.64</v>
          </cell>
        </row>
        <row r="137">
          <cell r="U137">
            <v>20.48</v>
          </cell>
        </row>
        <row r="138">
          <cell r="U138">
            <v>0</v>
          </cell>
        </row>
        <row r="139">
          <cell r="U139">
            <v>0</v>
          </cell>
        </row>
        <row r="140">
          <cell r="U140">
            <v>639.57</v>
          </cell>
        </row>
        <row r="141">
          <cell r="U141">
            <v>1013.76</v>
          </cell>
        </row>
        <row r="142">
          <cell r="U142">
            <v>0</v>
          </cell>
        </row>
        <row r="143">
          <cell r="U143">
            <v>107.07</v>
          </cell>
        </row>
        <row r="144">
          <cell r="U144">
            <v>1875.6</v>
          </cell>
        </row>
        <row r="145">
          <cell r="U145">
            <v>3648.83</v>
          </cell>
        </row>
        <row r="147">
          <cell r="U147">
            <v>11303.86</v>
          </cell>
        </row>
        <row r="148">
          <cell r="U148">
            <v>18007.15</v>
          </cell>
        </row>
        <row r="149">
          <cell r="U149">
            <v>2190.82</v>
          </cell>
        </row>
        <row r="150">
          <cell r="U150">
            <v>0</v>
          </cell>
        </row>
        <row r="151">
          <cell r="U151">
            <v>3466.44</v>
          </cell>
        </row>
        <row r="152">
          <cell r="U152">
            <v>5515.61</v>
          </cell>
        </row>
        <row r="153">
          <cell r="U153">
            <v>668.07</v>
          </cell>
        </row>
        <row r="154">
          <cell r="U154">
            <v>0</v>
          </cell>
        </row>
        <row r="155">
          <cell r="W155">
            <v>3195.24</v>
          </cell>
        </row>
        <row r="156">
          <cell r="W156">
            <v>563.88</v>
          </cell>
        </row>
        <row r="157">
          <cell r="W157">
            <v>2286.37</v>
          </cell>
        </row>
        <row r="158">
          <cell r="W158">
            <v>0</v>
          </cell>
        </row>
        <row r="164">
          <cell r="W164">
            <v>2509.26</v>
          </cell>
        </row>
        <row r="165">
          <cell r="W165">
            <v>3041.8</v>
          </cell>
        </row>
        <row r="166">
          <cell r="W166">
            <v>0</v>
          </cell>
        </row>
        <row r="167">
          <cell r="W167">
            <v>60.48</v>
          </cell>
        </row>
        <row r="168">
          <cell r="W168">
            <v>1899.39</v>
          </cell>
        </row>
        <row r="169">
          <cell r="W169">
            <v>561.61</v>
          </cell>
        </row>
        <row r="172">
          <cell r="W172">
            <v>492.59</v>
          </cell>
        </row>
        <row r="173">
          <cell r="W173">
            <v>112635.17</v>
          </cell>
        </row>
        <row r="174">
          <cell r="W174">
            <v>337.82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9">
          <cell r="W179">
            <v>185129.93</v>
          </cell>
        </row>
        <row r="180">
          <cell r="W180">
            <v>0</v>
          </cell>
        </row>
        <row r="181">
          <cell r="E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5">
          <cell r="W185">
            <v>231.99</v>
          </cell>
        </row>
        <row r="186">
          <cell r="W186">
            <v>23213.93</v>
          </cell>
        </row>
        <row r="187">
          <cell r="W187">
            <v>9251.45</v>
          </cell>
        </row>
        <row r="188">
          <cell r="W188">
            <v>750.31</v>
          </cell>
        </row>
        <row r="189">
          <cell r="W189">
            <v>222.68</v>
          </cell>
        </row>
        <row r="190">
          <cell r="V190">
            <v>93605.81</v>
          </cell>
        </row>
        <row r="191">
          <cell r="V191">
            <v>167696.38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16496.010000000002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330.21</v>
          </cell>
        </row>
        <row r="198">
          <cell r="V198">
            <v>907.1</v>
          </cell>
        </row>
        <row r="199">
          <cell r="V199">
            <v>105.32</v>
          </cell>
        </row>
        <row r="200">
          <cell r="V200">
            <v>1270.31</v>
          </cell>
        </row>
        <row r="201">
          <cell r="V201">
            <v>2334.52</v>
          </cell>
        </row>
        <row r="202">
          <cell r="V202">
            <v>0</v>
          </cell>
        </row>
        <row r="203">
          <cell r="V203">
            <v>0</v>
          </cell>
        </row>
        <row r="204">
          <cell r="V204">
            <v>0</v>
          </cell>
        </row>
        <row r="205">
          <cell r="V205">
            <v>191.78</v>
          </cell>
        </row>
        <row r="209">
          <cell r="V209">
            <v>123.9</v>
          </cell>
        </row>
        <row r="210">
          <cell r="V210">
            <v>6204.96</v>
          </cell>
        </row>
        <row r="211">
          <cell r="V211">
            <v>12046.76</v>
          </cell>
        </row>
        <row r="212">
          <cell r="V212">
            <v>1759.7</v>
          </cell>
        </row>
        <row r="213">
          <cell r="V213">
            <v>1205.17</v>
          </cell>
        </row>
        <row r="214">
          <cell r="V214">
            <v>461.76</v>
          </cell>
        </row>
        <row r="215">
          <cell r="V215">
            <v>1084.83</v>
          </cell>
        </row>
        <row r="216">
          <cell r="V216">
            <v>16.81</v>
          </cell>
        </row>
        <row r="217">
          <cell r="V217">
            <v>283.96</v>
          </cell>
        </row>
        <row r="218">
          <cell r="V218">
            <v>3142.04</v>
          </cell>
        </row>
        <row r="219">
          <cell r="V219">
            <v>0</v>
          </cell>
        </row>
        <row r="220">
          <cell r="V220">
            <v>0</v>
          </cell>
          <cell r="W220">
            <v>0</v>
          </cell>
        </row>
        <row r="221">
          <cell r="V221">
            <v>34735.44</v>
          </cell>
        </row>
        <row r="222">
          <cell r="V222">
            <v>0</v>
          </cell>
        </row>
        <row r="223">
          <cell r="D223">
            <v>189.43</v>
          </cell>
        </row>
        <row r="224">
          <cell r="V224">
            <v>45.18</v>
          </cell>
        </row>
        <row r="225">
          <cell r="D225">
            <v>2255.96</v>
          </cell>
        </row>
        <row r="226">
          <cell r="V226">
            <v>200</v>
          </cell>
        </row>
        <row r="227">
          <cell r="D227">
            <v>0</v>
          </cell>
        </row>
        <row r="228">
          <cell r="D228">
            <v>0</v>
          </cell>
        </row>
        <row r="230">
          <cell r="V2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119"/>
  <sheetViews>
    <sheetView tabSelected="1" view="pageLayout" workbookViewId="0" topLeftCell="A4">
      <selection activeCell="A13" sqref="A13:G13"/>
    </sheetView>
  </sheetViews>
  <sheetFormatPr defaultColWidth="9.140625" defaultRowHeight="12.75"/>
  <cols>
    <col min="1" max="1" width="6.00390625" style="1" customWidth="1"/>
    <col min="2" max="2" width="3.00390625" style="21" customWidth="1"/>
    <col min="3" max="3" width="2.7109375" style="21" customWidth="1"/>
    <col min="4" max="4" width="47.00390625" style="21" customWidth="1"/>
    <col min="5" max="5" width="8.421875" style="118" customWidth="1"/>
    <col min="6" max="7" width="11.00390625" style="1" customWidth="1"/>
    <col min="8" max="8" width="9.140625" style="1" customWidth="1"/>
    <col min="9" max="9" width="12.421875" style="1" customWidth="1"/>
    <col min="10" max="10" width="11.421875" style="1" customWidth="1"/>
    <col min="11" max="16384" width="9.140625" style="1" customWidth="1"/>
  </cols>
  <sheetData>
    <row r="1" spans="5:7" ht="12.75">
      <c r="E1" s="237" t="s">
        <v>142</v>
      </c>
      <c r="F1" s="238"/>
      <c r="G1" s="238"/>
    </row>
    <row r="2" spans="5:7" ht="12.75">
      <c r="E2" s="239" t="s">
        <v>56</v>
      </c>
      <c r="F2" s="240"/>
      <c r="G2" s="240"/>
    </row>
    <row r="3" spans="1:7" ht="12.75">
      <c r="A3" s="212" t="s">
        <v>143</v>
      </c>
      <c r="B3" s="213"/>
      <c r="C3" s="213"/>
      <c r="D3" s="213"/>
      <c r="E3" s="213"/>
      <c r="F3" s="241"/>
      <c r="G3" s="241"/>
    </row>
    <row r="4" spans="1:7" ht="12.75">
      <c r="A4" s="242"/>
      <c r="B4" s="242"/>
      <c r="C4" s="242"/>
      <c r="D4" s="242"/>
      <c r="E4" s="242"/>
      <c r="F4" s="242"/>
      <c r="G4" s="242"/>
    </row>
    <row r="5" spans="1:7" s="184" customFormat="1" ht="15.75">
      <c r="A5" s="243" t="s">
        <v>2</v>
      </c>
      <c r="B5" s="244"/>
      <c r="C5" s="244"/>
      <c r="D5" s="244"/>
      <c r="E5" s="244"/>
      <c r="F5" s="245"/>
      <c r="G5" s="245"/>
    </row>
    <row r="6" spans="1:7" s="185" customFormat="1" ht="12">
      <c r="A6" s="218" t="s">
        <v>1</v>
      </c>
      <c r="B6" s="246"/>
      <c r="C6" s="246"/>
      <c r="D6" s="246"/>
      <c r="E6" s="246"/>
      <c r="F6" s="219"/>
      <c r="G6" s="219"/>
    </row>
    <row r="7" spans="1:7" ht="12.75" customHeight="1">
      <c r="A7" s="247" t="s">
        <v>3</v>
      </c>
      <c r="B7" s="248"/>
      <c r="C7" s="248"/>
      <c r="D7" s="248"/>
      <c r="E7" s="248"/>
      <c r="F7" s="249"/>
      <c r="G7" s="249"/>
    </row>
    <row r="8" spans="1:7" s="185" customFormat="1" ht="12">
      <c r="A8" s="235" t="s">
        <v>146</v>
      </c>
      <c r="B8" s="209"/>
      <c r="C8" s="209"/>
      <c r="D8" s="209"/>
      <c r="E8" s="209"/>
      <c r="F8" s="236"/>
      <c r="G8" s="236"/>
    </row>
    <row r="9" spans="1:7" s="185" customFormat="1" ht="15" customHeight="1">
      <c r="A9" s="236"/>
      <c r="B9" s="236"/>
      <c r="C9" s="236"/>
      <c r="D9" s="236"/>
      <c r="E9" s="236"/>
      <c r="F9" s="236"/>
      <c r="G9" s="236"/>
    </row>
    <row r="10" s="209" customFormat="1" ht="9" customHeight="1"/>
    <row r="11" spans="1:7" ht="12.75">
      <c r="A11" s="212" t="s">
        <v>147</v>
      </c>
      <c r="B11" s="213"/>
      <c r="C11" s="213"/>
      <c r="D11" s="213"/>
      <c r="E11" s="213"/>
      <c r="F11" s="214"/>
      <c r="G11" s="214"/>
    </row>
    <row r="12" spans="1:7" ht="12.75">
      <c r="A12" s="212" t="s">
        <v>265</v>
      </c>
      <c r="B12" s="213"/>
      <c r="C12" s="213"/>
      <c r="D12" s="213"/>
      <c r="E12" s="213"/>
      <c r="F12" s="214"/>
      <c r="G12" s="214"/>
    </row>
    <row r="13" spans="1:7" ht="12.75">
      <c r="A13" s="215">
        <v>43697</v>
      </c>
      <c r="B13" s="216"/>
      <c r="C13" s="216"/>
      <c r="D13" s="216"/>
      <c r="E13" s="216"/>
      <c r="F13" s="217"/>
      <c r="G13" s="217"/>
    </row>
    <row r="14" spans="1:7" s="185" customFormat="1" ht="12">
      <c r="A14" s="218" t="s">
        <v>68</v>
      </c>
      <c r="B14" s="218"/>
      <c r="C14" s="218"/>
      <c r="D14" s="218"/>
      <c r="E14" s="218"/>
      <c r="F14" s="219"/>
      <c r="G14" s="219"/>
    </row>
    <row r="15" spans="1:7" ht="12.75" customHeight="1">
      <c r="A15" s="32"/>
      <c r="B15" s="34"/>
      <c r="C15" s="34"/>
      <c r="D15" s="220" t="s">
        <v>0</v>
      </c>
      <c r="E15" s="220"/>
      <c r="F15" s="220"/>
      <c r="G15" s="220"/>
    </row>
    <row r="16" spans="1:7" ht="67.5" customHeight="1">
      <c r="A16" s="15" t="s">
        <v>40</v>
      </c>
      <c r="B16" s="221" t="s">
        <v>41</v>
      </c>
      <c r="C16" s="222"/>
      <c r="D16" s="223"/>
      <c r="E16" s="35" t="s">
        <v>148</v>
      </c>
      <c r="F16" s="2" t="s">
        <v>149</v>
      </c>
      <c r="G16" s="2" t="s">
        <v>150</v>
      </c>
    </row>
    <row r="17" spans="1:7" s="21" customFormat="1" ht="12.75" customHeight="1">
      <c r="A17" s="2" t="s">
        <v>72</v>
      </c>
      <c r="B17" s="36" t="s">
        <v>151</v>
      </c>
      <c r="C17" s="37"/>
      <c r="D17" s="38"/>
      <c r="E17" s="3" t="s">
        <v>7</v>
      </c>
      <c r="F17" s="178">
        <f>F18+F24+F35+F36</f>
        <v>388103.75999999995</v>
      </c>
      <c r="G17" s="106">
        <f>G18+G24+G35+G36</f>
        <v>394432.62000000005</v>
      </c>
    </row>
    <row r="18" spans="1:7" s="21" customFormat="1" ht="12.75" customHeight="1">
      <c r="A18" s="3" t="s">
        <v>74</v>
      </c>
      <c r="B18" s="40" t="s">
        <v>152</v>
      </c>
      <c r="C18" s="41"/>
      <c r="D18" s="42"/>
      <c r="E18" s="6"/>
      <c r="F18" s="101">
        <f>F19+F20+F21+F22+F23</f>
        <v>963.13</v>
      </c>
      <c r="G18" s="101">
        <f>G19+G20+G21+G22+G23</f>
        <v>1087.03</v>
      </c>
    </row>
    <row r="19" spans="1:7" s="21" customFormat="1" ht="12.75" customHeight="1">
      <c r="A19" s="6" t="s">
        <v>153</v>
      </c>
      <c r="B19" s="43"/>
      <c r="C19" s="44" t="s">
        <v>42</v>
      </c>
      <c r="D19" s="45"/>
      <c r="E19" s="113"/>
      <c r="F19" s="98"/>
      <c r="G19" s="79"/>
    </row>
    <row r="20" spans="1:7" s="21" customFormat="1" ht="12.75" customHeight="1">
      <c r="A20" s="6" t="s">
        <v>154</v>
      </c>
      <c r="B20" s="43"/>
      <c r="C20" s="44" t="s">
        <v>43</v>
      </c>
      <c r="D20" s="46"/>
      <c r="E20" s="114"/>
      <c r="F20" s="98">
        <f>SUM('[1]DARBO lapas'!T4)</f>
        <v>963.13</v>
      </c>
      <c r="G20" s="79">
        <v>1087.03</v>
      </c>
    </row>
    <row r="21" spans="1:7" s="21" customFormat="1" ht="12.75" customHeight="1">
      <c r="A21" s="6" t="s">
        <v>155</v>
      </c>
      <c r="B21" s="43"/>
      <c r="C21" s="44" t="s">
        <v>44</v>
      </c>
      <c r="D21" s="46"/>
      <c r="E21" s="114"/>
      <c r="F21" s="98"/>
      <c r="G21" s="79"/>
    </row>
    <row r="22" spans="1:7" s="21" customFormat="1" ht="12.75" customHeight="1">
      <c r="A22" s="6" t="s">
        <v>156</v>
      </c>
      <c r="B22" s="43"/>
      <c r="C22" s="44" t="s">
        <v>157</v>
      </c>
      <c r="D22" s="46"/>
      <c r="E22" s="3"/>
      <c r="F22" s="98"/>
      <c r="G22" s="79"/>
    </row>
    <row r="23" spans="1:7" s="21" customFormat="1" ht="12.75" customHeight="1">
      <c r="A23" s="48" t="s">
        <v>158</v>
      </c>
      <c r="B23" s="43"/>
      <c r="C23" s="49" t="s">
        <v>45</v>
      </c>
      <c r="D23" s="45"/>
      <c r="E23" s="3"/>
      <c r="F23" s="98"/>
      <c r="G23" s="79"/>
    </row>
    <row r="24" spans="1:7" s="21" customFormat="1" ht="12.75" customHeight="1">
      <c r="A24" s="50" t="s">
        <v>84</v>
      </c>
      <c r="B24" s="51" t="s">
        <v>159</v>
      </c>
      <c r="C24" s="52"/>
      <c r="D24" s="47"/>
      <c r="F24" s="105">
        <f>SUM(F25:F34)</f>
        <v>387140.62999999995</v>
      </c>
      <c r="G24" s="106">
        <f>SUM(G25:G34)</f>
        <v>393345.59</v>
      </c>
    </row>
    <row r="25" spans="1:7" s="21" customFormat="1" ht="12.75" customHeight="1">
      <c r="A25" s="6" t="s">
        <v>160</v>
      </c>
      <c r="B25" s="43"/>
      <c r="C25" s="44" t="s">
        <v>57</v>
      </c>
      <c r="D25" s="46"/>
      <c r="E25" s="114"/>
      <c r="F25" s="98"/>
      <c r="G25" s="79"/>
    </row>
    <row r="26" spans="1:7" s="21" customFormat="1" ht="12.75" customHeight="1">
      <c r="A26" s="6" t="s">
        <v>161</v>
      </c>
      <c r="B26" s="43"/>
      <c r="C26" s="44" t="s">
        <v>58</v>
      </c>
      <c r="D26" s="46"/>
      <c r="E26" s="114"/>
      <c r="F26" s="98">
        <f>SUM('[1]DARBO lapas'!T6)</f>
        <v>382153.29999999993</v>
      </c>
      <c r="G26" s="101">
        <v>387987.76</v>
      </c>
    </row>
    <row r="27" spans="1:7" s="21" customFormat="1" ht="12.75" customHeight="1">
      <c r="A27" s="6" t="s">
        <v>162</v>
      </c>
      <c r="B27" s="43"/>
      <c r="C27" s="44" t="s">
        <v>163</v>
      </c>
      <c r="D27" s="46"/>
      <c r="E27" s="114"/>
      <c r="F27" s="98"/>
      <c r="G27" s="79"/>
    </row>
    <row r="28" spans="1:7" s="21" customFormat="1" ht="12.75" customHeight="1">
      <c r="A28" s="6" t="s">
        <v>164</v>
      </c>
      <c r="B28" s="43"/>
      <c r="C28" s="44" t="s">
        <v>165</v>
      </c>
      <c r="D28" s="46"/>
      <c r="E28" s="114"/>
      <c r="F28" s="98"/>
      <c r="G28" s="79"/>
    </row>
    <row r="29" spans="1:7" s="21" customFormat="1" ht="12.75" customHeight="1">
      <c r="A29" s="6" t="s">
        <v>166</v>
      </c>
      <c r="B29" s="43"/>
      <c r="C29" s="44" t="s">
        <v>59</v>
      </c>
      <c r="D29" s="46"/>
      <c r="E29" s="114"/>
      <c r="F29" s="98">
        <f>SUM('[1]DARBO lapas'!T8)</f>
        <v>4987.330000000001</v>
      </c>
      <c r="G29" s="79">
        <v>5357.83</v>
      </c>
    </row>
    <row r="30" spans="1:7" s="21" customFormat="1" ht="12.75" customHeight="1">
      <c r="A30" s="6" t="s">
        <v>167</v>
      </c>
      <c r="B30" s="43"/>
      <c r="C30" s="44" t="s">
        <v>168</v>
      </c>
      <c r="D30" s="46"/>
      <c r="E30" s="114"/>
      <c r="F30" s="98"/>
      <c r="G30" s="79"/>
    </row>
    <row r="31" spans="1:7" s="21" customFormat="1" ht="12.75" customHeight="1">
      <c r="A31" s="6" t="s">
        <v>169</v>
      </c>
      <c r="B31" s="43"/>
      <c r="C31" s="44" t="s">
        <v>170</v>
      </c>
      <c r="D31" s="46"/>
      <c r="E31" s="114"/>
      <c r="F31" s="98"/>
      <c r="G31" s="79"/>
    </row>
    <row r="32" spans="1:7" s="21" customFormat="1" ht="12.75" customHeight="1">
      <c r="A32" s="6" t="s">
        <v>171</v>
      </c>
      <c r="B32" s="43"/>
      <c r="C32" s="44" t="s">
        <v>60</v>
      </c>
      <c r="D32" s="46"/>
      <c r="E32" s="114"/>
      <c r="F32" s="98">
        <f>'[1]DARBO lapas'!T9+'[1]DARBO lapas'!T10+'[1]DARBO lapas'!T11</f>
        <v>0</v>
      </c>
      <c r="G32" s="79"/>
    </row>
    <row r="33" spans="1:7" s="21" customFormat="1" ht="12.75" customHeight="1">
      <c r="A33" s="6" t="s">
        <v>172</v>
      </c>
      <c r="B33" s="54"/>
      <c r="C33" s="55" t="s">
        <v>173</v>
      </c>
      <c r="D33" s="10"/>
      <c r="E33" s="114"/>
      <c r="F33" s="98">
        <f>'[1]DARBO lapas'!T12</f>
        <v>0</v>
      </c>
      <c r="G33" s="79"/>
    </row>
    <row r="34" spans="1:7" s="21" customFormat="1" ht="12.75" customHeight="1">
      <c r="A34" s="6" t="s">
        <v>174</v>
      </c>
      <c r="B34" s="43"/>
      <c r="C34" s="44" t="s">
        <v>175</v>
      </c>
      <c r="D34" s="46"/>
      <c r="E34" s="3"/>
      <c r="F34" s="98"/>
      <c r="G34" s="79"/>
    </row>
    <row r="35" spans="1:7" s="21" customFormat="1" ht="12.75" customHeight="1">
      <c r="A35" s="3" t="s">
        <v>86</v>
      </c>
      <c r="B35" s="56" t="s">
        <v>176</v>
      </c>
      <c r="C35" s="56"/>
      <c r="D35" s="47"/>
      <c r="E35" s="3"/>
      <c r="F35" s="98"/>
      <c r="G35" s="79"/>
    </row>
    <row r="36" spans="1:7" s="21" customFormat="1" ht="12.75" customHeight="1">
      <c r="A36" s="3" t="s">
        <v>97</v>
      </c>
      <c r="B36" s="56" t="s">
        <v>177</v>
      </c>
      <c r="C36" s="56"/>
      <c r="D36" s="47"/>
      <c r="E36" s="115"/>
      <c r="F36" s="98"/>
      <c r="G36" s="79"/>
    </row>
    <row r="37" spans="1:7" s="21" customFormat="1" ht="12.75" customHeight="1">
      <c r="A37" s="2" t="s">
        <v>92</v>
      </c>
      <c r="B37" s="36" t="s">
        <v>178</v>
      </c>
      <c r="C37" s="37"/>
      <c r="D37" s="38"/>
      <c r="E37" s="114"/>
      <c r="F37" s="98"/>
      <c r="G37" s="79"/>
    </row>
    <row r="38" spans="1:7" s="21" customFormat="1" ht="12.75" customHeight="1">
      <c r="A38" s="15" t="s">
        <v>119</v>
      </c>
      <c r="B38" s="57" t="s">
        <v>179</v>
      </c>
      <c r="C38" s="58"/>
      <c r="D38" s="13"/>
      <c r="E38" s="3"/>
      <c r="F38" s="178">
        <f>F39+F45+F46+F53+F54</f>
        <v>97270.52999999998</v>
      </c>
      <c r="G38" s="106">
        <f>G39+G45+G46+G53+G54</f>
        <v>59581.170000000006</v>
      </c>
    </row>
    <row r="39" spans="1:7" s="21" customFormat="1" ht="12.75" customHeight="1">
      <c r="A39" s="4" t="s">
        <v>74</v>
      </c>
      <c r="B39" s="59" t="s">
        <v>180</v>
      </c>
      <c r="C39" s="60"/>
      <c r="D39" s="61"/>
      <c r="E39" s="3"/>
      <c r="F39" s="98">
        <f>SUM(F40:F44)</f>
        <v>1150.5</v>
      </c>
      <c r="G39" s="98">
        <f>SUM(G40:G44)</f>
        <v>1113.69</v>
      </c>
    </row>
    <row r="40" spans="1:7" s="21" customFormat="1" ht="12.75" customHeight="1">
      <c r="A40" s="62" t="s">
        <v>153</v>
      </c>
      <c r="B40" s="54"/>
      <c r="C40" s="55" t="s">
        <v>181</v>
      </c>
      <c r="D40" s="10"/>
      <c r="E40" s="114"/>
      <c r="F40" s="98"/>
      <c r="G40" s="79"/>
    </row>
    <row r="41" spans="1:7" s="21" customFormat="1" ht="12.75" customHeight="1">
      <c r="A41" s="62" t="s">
        <v>154</v>
      </c>
      <c r="B41" s="54"/>
      <c r="C41" s="55" t="s">
        <v>182</v>
      </c>
      <c r="D41" s="10"/>
      <c r="E41" s="114" t="s">
        <v>6</v>
      </c>
      <c r="F41" s="98">
        <f>SUM('[1]DARBO lapas'!T14+'[1]DARBO lapas'!T15+'[1]DARBO lapas'!T16+'[1]DARBO lapas'!T17)</f>
        <v>1150.5</v>
      </c>
      <c r="G41" s="79">
        <v>1113.69</v>
      </c>
    </row>
    <row r="42" spans="1:7" s="21" customFormat="1" ht="12.75">
      <c r="A42" s="62" t="s">
        <v>155</v>
      </c>
      <c r="B42" s="54"/>
      <c r="C42" s="55" t="s">
        <v>183</v>
      </c>
      <c r="D42" s="10"/>
      <c r="E42" s="114"/>
      <c r="F42" s="98"/>
      <c r="G42" s="79"/>
    </row>
    <row r="43" spans="1:7" s="21" customFormat="1" ht="12.75">
      <c r="A43" s="62" t="s">
        <v>156</v>
      </c>
      <c r="B43" s="54"/>
      <c r="C43" s="55" t="s">
        <v>184</v>
      </c>
      <c r="D43" s="10"/>
      <c r="E43" s="114"/>
      <c r="F43" s="98"/>
      <c r="G43" s="79"/>
    </row>
    <row r="44" spans="1:7" s="21" customFormat="1" ht="12.75" customHeight="1">
      <c r="A44" s="62" t="s">
        <v>158</v>
      </c>
      <c r="B44" s="58"/>
      <c r="C44" s="224" t="s">
        <v>185</v>
      </c>
      <c r="D44" s="225"/>
      <c r="E44" s="114"/>
      <c r="F44" s="98"/>
      <c r="G44" s="79"/>
    </row>
    <row r="45" spans="1:7" s="21" customFormat="1" ht="12.75" customHeight="1">
      <c r="A45" s="4" t="s">
        <v>84</v>
      </c>
      <c r="B45" s="63" t="s">
        <v>186</v>
      </c>
      <c r="C45" s="64"/>
      <c r="D45" s="65"/>
      <c r="E45" s="3" t="s">
        <v>241</v>
      </c>
      <c r="F45" s="98">
        <f>'[1]DARBO lapas'!T18+'[1]DARBO lapas'!T19+'[1]DARBO lapas'!T20+'[1]DARBO lapas'!T21</f>
        <v>45.20000000000073</v>
      </c>
      <c r="G45" s="101">
        <v>90.38</v>
      </c>
    </row>
    <row r="46" spans="1:7" s="21" customFormat="1" ht="12.75" customHeight="1">
      <c r="A46" s="4" t="s">
        <v>86</v>
      </c>
      <c r="B46" s="59" t="s">
        <v>187</v>
      </c>
      <c r="C46" s="60"/>
      <c r="D46" s="61"/>
      <c r="E46" s="119"/>
      <c r="F46" s="106">
        <f>SUM(F47:F52)</f>
        <v>91561.12999999999</v>
      </c>
      <c r="G46" s="106">
        <f>SUM(G47:G52)</f>
        <v>53375.990000000005</v>
      </c>
    </row>
    <row r="47" spans="1:7" s="21" customFormat="1" ht="12.75" customHeight="1">
      <c r="A47" s="62" t="s">
        <v>188</v>
      </c>
      <c r="B47" s="60"/>
      <c r="C47" s="66" t="s">
        <v>189</v>
      </c>
      <c r="D47" s="67"/>
      <c r="E47" s="119"/>
      <c r="F47" s="101"/>
      <c r="G47" s="79"/>
    </row>
    <row r="48" spans="1:7" s="21" customFormat="1" ht="12.75" customHeight="1">
      <c r="A48" s="9" t="s">
        <v>190</v>
      </c>
      <c r="B48" s="54"/>
      <c r="C48" s="55" t="s">
        <v>191</v>
      </c>
      <c r="D48" s="68"/>
      <c r="E48" s="120"/>
      <c r="F48" s="99"/>
      <c r="G48" s="69"/>
    </row>
    <row r="49" spans="1:10" s="21" customFormat="1" ht="12.75" customHeight="1">
      <c r="A49" s="62" t="s">
        <v>192</v>
      </c>
      <c r="B49" s="54"/>
      <c r="C49" s="55" t="s">
        <v>193</v>
      </c>
      <c r="D49" s="10"/>
      <c r="E49" s="121"/>
      <c r="F49" s="101">
        <f>'[1]DARBO lapas'!D22</f>
        <v>0</v>
      </c>
      <c r="G49" s="79"/>
      <c r="I49" s="210"/>
      <c r="J49" s="210"/>
    </row>
    <row r="50" spans="1:7" s="21" customFormat="1" ht="12.75" customHeight="1">
      <c r="A50" s="62" t="s">
        <v>194</v>
      </c>
      <c r="B50" s="54"/>
      <c r="C50" s="224" t="s">
        <v>195</v>
      </c>
      <c r="D50" s="225"/>
      <c r="E50" s="3" t="s">
        <v>8</v>
      </c>
      <c r="F50" s="101">
        <f>SUM('[1]DARBO lapas'!T23:T26)</f>
        <v>501.86</v>
      </c>
      <c r="G50" s="79">
        <v>629.25</v>
      </c>
    </row>
    <row r="51" spans="1:7" s="21" customFormat="1" ht="12.75" customHeight="1">
      <c r="A51" s="62" t="s">
        <v>196</v>
      </c>
      <c r="B51" s="54"/>
      <c r="C51" s="55" t="s">
        <v>197</v>
      </c>
      <c r="D51" s="10"/>
      <c r="E51" s="3" t="s">
        <v>9</v>
      </c>
      <c r="F51" s="101">
        <f>SUM('[1]DARBO lapas'!T28:T33)</f>
        <v>91059.26999999999</v>
      </c>
      <c r="G51" s="101">
        <v>52720.66</v>
      </c>
    </row>
    <row r="52" spans="1:7" s="21" customFormat="1" ht="12.75" customHeight="1">
      <c r="A52" s="62" t="s">
        <v>198</v>
      </c>
      <c r="B52" s="54"/>
      <c r="C52" s="55" t="s">
        <v>199</v>
      </c>
      <c r="D52" s="10"/>
      <c r="E52" s="3" t="s">
        <v>10</v>
      </c>
      <c r="F52" s="101">
        <f>'[1]DARBO lapas'!T35</f>
        <v>0</v>
      </c>
      <c r="G52" s="101">
        <v>26.08</v>
      </c>
    </row>
    <row r="53" spans="1:7" s="21" customFormat="1" ht="12.75" customHeight="1">
      <c r="A53" s="4" t="s">
        <v>97</v>
      </c>
      <c r="B53" s="70" t="s">
        <v>200</v>
      </c>
      <c r="C53" s="70"/>
      <c r="D53" s="16"/>
      <c r="E53" s="116"/>
      <c r="F53" s="98"/>
      <c r="G53" s="79"/>
    </row>
    <row r="54" spans="1:7" s="21" customFormat="1" ht="12.75" customHeight="1">
      <c r="A54" s="4" t="s">
        <v>99</v>
      </c>
      <c r="B54" s="70" t="s">
        <v>201</v>
      </c>
      <c r="C54" s="70"/>
      <c r="D54" s="16"/>
      <c r="E54" s="3" t="s">
        <v>11</v>
      </c>
      <c r="F54" s="98">
        <f>SUM('[1]DARBO lapas'!T36:T39)</f>
        <v>4513.7</v>
      </c>
      <c r="G54" s="79">
        <v>5001.11</v>
      </c>
    </row>
    <row r="55" spans="1:7" s="21" customFormat="1" ht="12.75" customHeight="1">
      <c r="A55" s="3"/>
      <c r="B55" s="51" t="s">
        <v>202</v>
      </c>
      <c r="C55" s="52"/>
      <c r="D55" s="53"/>
      <c r="E55" s="3"/>
      <c r="F55" s="103">
        <f>F17+F37+F38</f>
        <v>485374.2899999999</v>
      </c>
      <c r="G55" s="102">
        <f>G17+G37+G38</f>
        <v>454013.79000000004</v>
      </c>
    </row>
    <row r="56" spans="1:7" s="21" customFormat="1" ht="12.75" customHeight="1">
      <c r="A56" s="2" t="s">
        <v>121</v>
      </c>
      <c r="B56" s="36" t="s">
        <v>203</v>
      </c>
      <c r="C56" s="36"/>
      <c r="D56" s="71"/>
      <c r="E56" s="3" t="s">
        <v>12</v>
      </c>
      <c r="F56" s="105">
        <f>F57+F58+F59+F60</f>
        <v>392662.66000000003</v>
      </c>
      <c r="G56" s="106">
        <f>G57+G58+G59+G60</f>
        <v>399550.19</v>
      </c>
    </row>
    <row r="57" spans="1:8" s="21" customFormat="1" ht="12.75" customHeight="1">
      <c r="A57" s="3" t="s">
        <v>74</v>
      </c>
      <c r="B57" s="56" t="s">
        <v>77</v>
      </c>
      <c r="C57" s="56"/>
      <c r="D57" s="47"/>
      <c r="E57" s="3"/>
      <c r="F57" s="98">
        <f>SUM('[1]DARBO lapas'!U49:U69)</f>
        <v>47103.61000000001</v>
      </c>
      <c r="G57" s="79">
        <v>47593.29</v>
      </c>
      <c r="H57" s="186"/>
    </row>
    <row r="58" spans="1:7" s="21" customFormat="1" ht="12.75" customHeight="1">
      <c r="A58" s="50" t="s">
        <v>84</v>
      </c>
      <c r="B58" s="51" t="s">
        <v>204</v>
      </c>
      <c r="C58" s="52"/>
      <c r="D58" s="53"/>
      <c r="E58" s="50"/>
      <c r="F58" s="100">
        <f>SUM('[1]DARBO lapas'!U71:U84)</f>
        <v>72640.20000000001</v>
      </c>
      <c r="G58" s="112">
        <v>75194.64</v>
      </c>
    </row>
    <row r="59" spans="1:10" s="21" customFormat="1" ht="12.75" customHeight="1">
      <c r="A59" s="3" t="s">
        <v>86</v>
      </c>
      <c r="B59" s="226" t="s">
        <v>15</v>
      </c>
      <c r="C59" s="227"/>
      <c r="D59" s="228"/>
      <c r="E59" s="3"/>
      <c r="F59" s="98">
        <f>SUM('[1]DARBO lapas'!U43+'[1]DARBO lapas'!U44+'[1]DARBO lapas'!U45+'[1]DARBO lapas'!U47+'[1]DARBO lapas'!U48+'[1]DARBO lapas'!E42)</f>
        <v>268012.61</v>
      </c>
      <c r="G59" s="79">
        <v>271233.93</v>
      </c>
      <c r="H59" s="186"/>
      <c r="I59" s="210"/>
      <c r="J59" s="210"/>
    </row>
    <row r="60" spans="1:7" s="21" customFormat="1" ht="12.75" customHeight="1">
      <c r="A60" s="3" t="s">
        <v>205</v>
      </c>
      <c r="B60" s="56" t="s">
        <v>206</v>
      </c>
      <c r="C60" s="43"/>
      <c r="D60" s="39"/>
      <c r="E60" s="3"/>
      <c r="F60" s="98">
        <f>SUM('[1]DARBO lapas'!U85:U99)</f>
        <v>4906.24</v>
      </c>
      <c r="G60" s="79">
        <v>5528.33</v>
      </c>
    </row>
    <row r="61" spans="1:7" s="21" customFormat="1" ht="12.75" customHeight="1">
      <c r="A61" s="2" t="s">
        <v>128</v>
      </c>
      <c r="B61" s="36" t="s">
        <v>207</v>
      </c>
      <c r="C61" s="37"/>
      <c r="D61" s="38"/>
      <c r="E61" s="3"/>
      <c r="F61" s="105">
        <f>F62+F66</f>
        <v>85674.82999999999</v>
      </c>
      <c r="G61" s="105">
        <f>G62+G66</f>
        <v>47117.36</v>
      </c>
    </row>
    <row r="62" spans="1:7" s="21" customFormat="1" ht="12.75" customHeight="1">
      <c r="A62" s="3" t="s">
        <v>74</v>
      </c>
      <c r="B62" s="40" t="s">
        <v>208</v>
      </c>
      <c r="C62" s="72"/>
      <c r="D62" s="73"/>
      <c r="E62" s="3"/>
      <c r="F62" s="98">
        <f>SUM(F63:F65)</f>
        <v>0</v>
      </c>
      <c r="G62" s="101">
        <f>SUM(G63:G65)</f>
        <v>0</v>
      </c>
    </row>
    <row r="63" spans="1:7" s="21" customFormat="1" ht="12.75">
      <c r="A63" s="6" t="s">
        <v>153</v>
      </c>
      <c r="B63" s="74"/>
      <c r="C63" s="44" t="s">
        <v>209</v>
      </c>
      <c r="D63" s="75"/>
      <c r="E63" s="116"/>
      <c r="F63" s="98"/>
      <c r="G63" s="79"/>
    </row>
    <row r="64" spans="1:7" s="21" customFormat="1" ht="12.75" customHeight="1">
      <c r="A64" s="6" t="s">
        <v>154</v>
      </c>
      <c r="B64" s="43"/>
      <c r="C64" s="44" t="s">
        <v>210</v>
      </c>
      <c r="D64" s="46"/>
      <c r="E64" s="3"/>
      <c r="F64" s="98"/>
      <c r="G64" s="79"/>
    </row>
    <row r="65" spans="1:7" s="21" customFormat="1" ht="12.75" customHeight="1">
      <c r="A65" s="6" t="s">
        <v>211</v>
      </c>
      <c r="B65" s="43"/>
      <c r="C65" s="44" t="s">
        <v>212</v>
      </c>
      <c r="D65" s="46"/>
      <c r="E65" s="115"/>
      <c r="F65" s="98"/>
      <c r="G65" s="79"/>
    </row>
    <row r="66" spans="1:7" s="187" customFormat="1" ht="12.75" customHeight="1">
      <c r="A66" s="4" t="s">
        <v>84</v>
      </c>
      <c r="B66" s="76" t="s">
        <v>213</v>
      </c>
      <c r="C66" s="77"/>
      <c r="D66" s="78"/>
      <c r="E66" s="4"/>
      <c r="F66" s="106">
        <f>SUM(F67+F68+F69+F70+F71+F72+F75+F76+F77+F78+F79+F80)</f>
        <v>85674.82999999999</v>
      </c>
      <c r="G66" s="106">
        <v>47117.36</v>
      </c>
    </row>
    <row r="67" spans="1:7" s="21" customFormat="1" ht="12.75" customHeight="1">
      <c r="A67" s="6" t="s">
        <v>160</v>
      </c>
      <c r="B67" s="43"/>
      <c r="C67" s="44" t="s">
        <v>214</v>
      </c>
      <c r="D67" s="45"/>
      <c r="E67" s="3"/>
      <c r="F67" s="98"/>
      <c r="G67" s="179"/>
    </row>
    <row r="68" spans="1:7" s="21" customFormat="1" ht="12.75" customHeight="1">
      <c r="A68" s="6" t="s">
        <v>161</v>
      </c>
      <c r="B68" s="74"/>
      <c r="C68" s="44" t="s">
        <v>215</v>
      </c>
      <c r="D68" s="75"/>
      <c r="E68" s="116"/>
      <c r="F68" s="98"/>
      <c r="G68" s="179"/>
    </row>
    <row r="69" spans="1:7" s="21" customFormat="1" ht="12.75">
      <c r="A69" s="6" t="s">
        <v>162</v>
      </c>
      <c r="B69" s="74"/>
      <c r="C69" s="44" t="s">
        <v>216</v>
      </c>
      <c r="D69" s="75"/>
      <c r="E69" s="116"/>
      <c r="F69" s="98"/>
      <c r="G69" s="179"/>
    </row>
    <row r="70" spans="1:7" s="21" customFormat="1" ht="12.75">
      <c r="A70" s="80" t="s">
        <v>164</v>
      </c>
      <c r="B70" s="60"/>
      <c r="C70" s="81" t="s">
        <v>217</v>
      </c>
      <c r="D70" s="67"/>
      <c r="E70" s="116"/>
      <c r="F70" s="98"/>
      <c r="G70" s="179"/>
    </row>
    <row r="71" spans="1:7" s="21" customFormat="1" ht="12.75">
      <c r="A71" s="3" t="s">
        <v>166</v>
      </c>
      <c r="B71" s="49"/>
      <c r="C71" s="49" t="s">
        <v>218</v>
      </c>
      <c r="D71" s="45"/>
      <c r="E71" s="117"/>
      <c r="F71" s="98"/>
      <c r="G71" s="179"/>
    </row>
    <row r="72" spans="1:7" s="21" customFormat="1" ht="12.75" customHeight="1">
      <c r="A72" s="82" t="s">
        <v>167</v>
      </c>
      <c r="B72" s="77"/>
      <c r="C72" s="83" t="s">
        <v>219</v>
      </c>
      <c r="D72" s="17"/>
      <c r="E72" s="3"/>
      <c r="F72" s="98">
        <f>F73+F74</f>
        <v>0</v>
      </c>
      <c r="G72" s="101">
        <f>G73+G74</f>
        <v>0</v>
      </c>
    </row>
    <row r="73" spans="1:7" s="21" customFormat="1" ht="12.75" customHeight="1">
      <c r="A73" s="62" t="s">
        <v>220</v>
      </c>
      <c r="B73" s="54"/>
      <c r="C73" s="68"/>
      <c r="D73" s="10" t="s">
        <v>221</v>
      </c>
      <c r="E73" s="116"/>
      <c r="F73" s="98"/>
      <c r="G73" s="79"/>
    </row>
    <row r="74" spans="1:7" s="21" customFormat="1" ht="12.75" customHeight="1">
      <c r="A74" s="62" t="s">
        <v>222</v>
      </c>
      <c r="B74" s="54"/>
      <c r="C74" s="68"/>
      <c r="D74" s="10" t="s">
        <v>223</v>
      </c>
      <c r="E74" s="114"/>
      <c r="F74" s="98"/>
      <c r="G74" s="79"/>
    </row>
    <row r="75" spans="1:7" s="21" customFormat="1" ht="12.75" customHeight="1">
      <c r="A75" s="62" t="s">
        <v>169</v>
      </c>
      <c r="B75" s="64"/>
      <c r="C75" s="84" t="s">
        <v>224</v>
      </c>
      <c r="D75" s="14"/>
      <c r="E75" s="114"/>
      <c r="F75" s="98"/>
      <c r="G75" s="79"/>
    </row>
    <row r="76" spans="1:7" s="21" customFormat="1" ht="12.75" customHeight="1">
      <c r="A76" s="62" t="s">
        <v>171</v>
      </c>
      <c r="B76" s="85"/>
      <c r="C76" s="55" t="s">
        <v>225</v>
      </c>
      <c r="D76" s="12"/>
      <c r="E76" s="116"/>
      <c r="F76" s="98"/>
      <c r="G76" s="79"/>
    </row>
    <row r="77" spans="1:7" s="21" customFormat="1" ht="12.75" customHeight="1">
      <c r="A77" s="62" t="s">
        <v>172</v>
      </c>
      <c r="B77" s="43"/>
      <c r="C77" s="44" t="s">
        <v>226</v>
      </c>
      <c r="D77" s="46"/>
      <c r="E77" s="3" t="s">
        <v>13</v>
      </c>
      <c r="F77" s="98">
        <f>SUM('[1]DARBO lapas'!U106:U110)</f>
        <v>5944.709999999999</v>
      </c>
      <c r="G77" s="79">
        <v>3666.86</v>
      </c>
    </row>
    <row r="78" spans="1:7" s="21" customFormat="1" ht="12.75" customHeight="1">
      <c r="A78" s="62" t="s">
        <v>174</v>
      </c>
      <c r="B78" s="43"/>
      <c r="C78" s="44" t="s">
        <v>227</v>
      </c>
      <c r="D78" s="46"/>
      <c r="E78" s="3" t="s">
        <v>256</v>
      </c>
      <c r="F78" s="98">
        <f>SUM('[1]DARBO lapas'!U112:U143)</f>
        <v>33053.74</v>
      </c>
      <c r="G78" s="101">
        <v>0</v>
      </c>
    </row>
    <row r="79" spans="1:7" s="21" customFormat="1" ht="12.75" customHeight="1">
      <c r="A79" s="6" t="s">
        <v>228</v>
      </c>
      <c r="B79" s="54"/>
      <c r="C79" s="55" t="s">
        <v>229</v>
      </c>
      <c r="D79" s="10"/>
      <c r="E79" s="3" t="s">
        <v>145</v>
      </c>
      <c r="F79" s="98">
        <f>SUM('[1]DARBO lapas'!U147:U153)</f>
        <v>41151.950000000004</v>
      </c>
      <c r="G79" s="101">
        <v>41151.95</v>
      </c>
    </row>
    <row r="80" spans="1:7" s="21" customFormat="1" ht="12.75" customHeight="1">
      <c r="A80" s="6" t="s">
        <v>230</v>
      </c>
      <c r="B80" s="43"/>
      <c r="C80" s="44" t="s">
        <v>231</v>
      </c>
      <c r="D80" s="46"/>
      <c r="E80" s="3" t="s">
        <v>144</v>
      </c>
      <c r="F80" s="98">
        <f>SUM('[1]DARBO lapas'!U144:U145)+'[1]DARBO lapas'!U154</f>
        <v>5524.43</v>
      </c>
      <c r="G80" s="101">
        <v>2298.55</v>
      </c>
    </row>
    <row r="81" spans="1:7" s="21" customFormat="1" ht="12.75" customHeight="1">
      <c r="A81" s="2" t="s">
        <v>130</v>
      </c>
      <c r="B81" s="86" t="s">
        <v>232</v>
      </c>
      <c r="C81" s="87"/>
      <c r="D81" s="88"/>
      <c r="E81" s="115"/>
      <c r="F81" s="98">
        <f>F87</f>
        <v>7036.799999999823</v>
      </c>
      <c r="G81" s="98">
        <f>G87</f>
        <v>7346.24</v>
      </c>
    </row>
    <row r="82" spans="1:7" s="21" customFormat="1" ht="12.75" customHeight="1">
      <c r="A82" s="3" t="s">
        <v>74</v>
      </c>
      <c r="B82" s="56" t="s">
        <v>233</v>
      </c>
      <c r="C82" s="43"/>
      <c r="D82" s="39"/>
      <c r="E82" s="115"/>
      <c r="F82" s="98"/>
      <c r="G82" s="79"/>
    </row>
    <row r="83" spans="1:7" s="21" customFormat="1" ht="12.75" customHeight="1">
      <c r="A83" s="3" t="s">
        <v>84</v>
      </c>
      <c r="B83" s="40" t="s">
        <v>234</v>
      </c>
      <c r="C83" s="72"/>
      <c r="D83" s="73"/>
      <c r="E83" s="3"/>
      <c r="F83" s="98">
        <f>F84+F85</f>
        <v>0</v>
      </c>
      <c r="G83" s="79"/>
    </row>
    <row r="84" spans="1:7" s="21" customFormat="1" ht="12.75" customHeight="1">
      <c r="A84" s="6" t="s">
        <v>160</v>
      </c>
      <c r="B84" s="43"/>
      <c r="C84" s="44" t="s">
        <v>235</v>
      </c>
      <c r="D84" s="46"/>
      <c r="E84" s="3"/>
      <c r="F84" s="98"/>
      <c r="G84" s="79"/>
    </row>
    <row r="85" spans="1:7" s="21" customFormat="1" ht="12.75" customHeight="1">
      <c r="A85" s="6" t="s">
        <v>161</v>
      </c>
      <c r="B85" s="43"/>
      <c r="C85" s="44" t="s">
        <v>236</v>
      </c>
      <c r="D85" s="46"/>
      <c r="E85" s="3"/>
      <c r="F85" s="98"/>
      <c r="G85" s="79"/>
    </row>
    <row r="86" spans="1:7" s="21" customFormat="1" ht="12.75" customHeight="1">
      <c r="A86" s="4" t="s">
        <v>86</v>
      </c>
      <c r="B86" s="68" t="s">
        <v>237</v>
      </c>
      <c r="C86" s="68"/>
      <c r="D86" s="11"/>
      <c r="E86" s="3"/>
      <c r="F86" s="98"/>
      <c r="G86" s="79"/>
    </row>
    <row r="87" spans="1:10" s="21" customFormat="1" ht="12.75" customHeight="1">
      <c r="A87" s="50" t="s">
        <v>97</v>
      </c>
      <c r="B87" s="51" t="s">
        <v>238</v>
      </c>
      <c r="C87" s="52"/>
      <c r="D87" s="53"/>
      <c r="E87" s="3"/>
      <c r="F87" s="105">
        <f>F88+F89</f>
        <v>7036.799999999823</v>
      </c>
      <c r="G87" s="106">
        <v>7346.24</v>
      </c>
      <c r="I87" s="188"/>
      <c r="J87" s="188"/>
    </row>
    <row r="88" spans="1:10" s="21" customFormat="1" ht="12.75" customHeight="1">
      <c r="A88" s="6" t="s">
        <v>239</v>
      </c>
      <c r="B88" s="37"/>
      <c r="C88" s="44" t="s">
        <v>240</v>
      </c>
      <c r="D88" s="5"/>
      <c r="E88" s="114" t="s">
        <v>253</v>
      </c>
      <c r="F88" s="101">
        <f>SUM('[1]DARBO lapas'!U41)</f>
        <v>-309.44000000017695</v>
      </c>
      <c r="G88" s="79">
        <v>998.15</v>
      </c>
      <c r="I88" s="189"/>
      <c r="J88" s="190"/>
    </row>
    <row r="89" spans="1:10" s="21" customFormat="1" ht="12.75" customHeight="1">
      <c r="A89" s="6" t="s">
        <v>243</v>
      </c>
      <c r="B89" s="37"/>
      <c r="C89" s="44" t="s">
        <v>244</v>
      </c>
      <c r="D89" s="5"/>
      <c r="E89" s="114"/>
      <c r="F89" s="101">
        <f>SUM('[1]DARBO lapas'!U40)</f>
        <v>7346.24</v>
      </c>
      <c r="G89" s="79">
        <v>6348.09</v>
      </c>
      <c r="I89" s="188"/>
      <c r="J89" s="188"/>
    </row>
    <row r="90" spans="1:10" s="21" customFormat="1" ht="12.75" customHeight="1">
      <c r="A90" s="2" t="s">
        <v>132</v>
      </c>
      <c r="B90" s="86" t="s">
        <v>245</v>
      </c>
      <c r="C90" s="88"/>
      <c r="D90" s="88"/>
      <c r="E90" s="114"/>
      <c r="F90" s="98"/>
      <c r="G90" s="79"/>
      <c r="I90" s="188"/>
      <c r="J90" s="188"/>
    </row>
    <row r="91" spans="1:10" s="21" customFormat="1" ht="25.5" customHeight="1">
      <c r="A91" s="2"/>
      <c r="B91" s="229" t="s">
        <v>246</v>
      </c>
      <c r="C91" s="230"/>
      <c r="D91" s="225"/>
      <c r="E91" s="3"/>
      <c r="F91" s="103">
        <f>SUM(F56+F61+F81+F90)</f>
        <v>485374.2899999998</v>
      </c>
      <c r="G91" s="102">
        <f>G56+G61+G81+G90</f>
        <v>454013.79</v>
      </c>
      <c r="I91" s="189"/>
      <c r="J91" s="189"/>
    </row>
    <row r="92" spans="1:10" s="21" customFormat="1" ht="13.5">
      <c r="A92" s="89"/>
      <c r="B92" s="90"/>
      <c r="C92" s="90"/>
      <c r="D92" s="90"/>
      <c r="E92" s="118"/>
      <c r="F92" s="33"/>
      <c r="G92" s="33"/>
      <c r="I92" s="188"/>
      <c r="J92" s="188"/>
    </row>
    <row r="93" spans="1:10" s="21" customFormat="1" ht="12.75" customHeight="1">
      <c r="A93" s="211" t="s">
        <v>263</v>
      </c>
      <c r="B93" s="211"/>
      <c r="C93" s="211"/>
      <c r="D93" s="191"/>
      <c r="E93" s="211" t="s">
        <v>264</v>
      </c>
      <c r="F93" s="211"/>
      <c r="G93" s="192"/>
      <c r="I93" s="189"/>
      <c r="J93" s="188"/>
    </row>
    <row r="94" spans="1:7" s="193" customFormat="1" ht="12" customHeight="1">
      <c r="A94" s="231" t="s">
        <v>261</v>
      </c>
      <c r="B94" s="231"/>
      <c r="C94" s="231"/>
      <c r="D94" s="231"/>
      <c r="E94" s="232" t="s">
        <v>141</v>
      </c>
      <c r="F94" s="232"/>
      <c r="G94" s="156"/>
    </row>
    <row r="95" spans="1:7" s="193" customFormat="1" ht="12">
      <c r="A95" s="146"/>
      <c r="B95" s="146"/>
      <c r="C95" s="146"/>
      <c r="D95" s="146"/>
      <c r="E95" s="146"/>
      <c r="F95" s="145"/>
      <c r="G95" s="145"/>
    </row>
    <row r="96" spans="1:7" s="21" customFormat="1" ht="12.75" customHeight="1">
      <c r="A96" s="233" t="s">
        <v>242</v>
      </c>
      <c r="B96" s="233"/>
      <c r="C96" s="233"/>
      <c r="D96" s="233"/>
      <c r="E96" s="234" t="s">
        <v>5</v>
      </c>
      <c r="F96" s="233"/>
      <c r="G96" s="233"/>
    </row>
    <row r="97" spans="1:7" s="193" customFormat="1" ht="12" customHeight="1">
      <c r="A97" s="231" t="s">
        <v>262</v>
      </c>
      <c r="B97" s="231"/>
      <c r="C97" s="231"/>
      <c r="D97" s="231"/>
      <c r="E97" s="232" t="s">
        <v>141</v>
      </c>
      <c r="F97" s="232"/>
      <c r="G97" s="156"/>
    </row>
    <row r="98" s="21" customFormat="1" ht="12.75">
      <c r="E98" s="118"/>
    </row>
    <row r="99" s="21" customFormat="1" ht="12.75">
      <c r="E99" s="118"/>
    </row>
    <row r="100" s="21" customFormat="1" ht="12.75">
      <c r="E100" s="118"/>
    </row>
    <row r="101" s="21" customFormat="1" ht="12.75">
      <c r="E101" s="118"/>
    </row>
    <row r="102" s="21" customFormat="1" ht="12.75">
      <c r="E102" s="118"/>
    </row>
    <row r="103" s="21" customFormat="1" ht="12.75">
      <c r="E103" s="118"/>
    </row>
    <row r="104" s="21" customFormat="1" ht="12.75">
      <c r="E104" s="118"/>
    </row>
    <row r="105" s="21" customFormat="1" ht="12.75">
      <c r="E105" s="118"/>
    </row>
    <row r="106" s="21" customFormat="1" ht="12.75">
      <c r="E106" s="118"/>
    </row>
    <row r="107" s="21" customFormat="1" ht="12.75">
      <c r="E107" s="118"/>
    </row>
    <row r="108" s="21" customFormat="1" ht="12.75">
      <c r="E108" s="118"/>
    </row>
    <row r="109" s="21" customFormat="1" ht="12.75">
      <c r="E109" s="118"/>
    </row>
    <row r="110" s="21" customFormat="1" ht="12.75">
      <c r="E110" s="118"/>
    </row>
    <row r="111" s="21" customFormat="1" ht="12.75">
      <c r="E111" s="118"/>
    </row>
    <row r="112" s="21" customFormat="1" ht="12.75">
      <c r="E112" s="118"/>
    </row>
    <row r="113" s="21" customFormat="1" ht="12.75">
      <c r="E113" s="118"/>
    </row>
    <row r="114" s="21" customFormat="1" ht="12.75">
      <c r="E114" s="118"/>
    </row>
    <row r="115" s="21" customFormat="1" ht="12.75">
      <c r="E115" s="118"/>
    </row>
    <row r="116" s="21" customFormat="1" ht="12.75">
      <c r="E116" s="118"/>
    </row>
    <row r="117" s="21" customFormat="1" ht="12.75">
      <c r="E117" s="118"/>
    </row>
    <row r="118" s="21" customFormat="1" ht="12.75">
      <c r="E118" s="118"/>
    </row>
    <row r="119" s="21" customFormat="1" ht="12.75">
      <c r="E119" s="118"/>
    </row>
  </sheetData>
  <sheetProtection/>
  <mergeCells count="28">
    <mergeCell ref="E1:G1"/>
    <mergeCell ref="E2:G2"/>
    <mergeCell ref="A3:G4"/>
    <mergeCell ref="A5:G5"/>
    <mergeCell ref="A6:G6"/>
    <mergeCell ref="A7:G7"/>
    <mergeCell ref="E94:F94"/>
    <mergeCell ref="A96:D96"/>
    <mergeCell ref="E96:G96"/>
    <mergeCell ref="A97:D97"/>
    <mergeCell ref="E97:F97"/>
    <mergeCell ref="A8:G9"/>
    <mergeCell ref="B16:D16"/>
    <mergeCell ref="C44:D44"/>
    <mergeCell ref="C50:D50"/>
    <mergeCell ref="B59:D59"/>
    <mergeCell ref="B91:D91"/>
    <mergeCell ref="A94:D94"/>
    <mergeCell ref="A10:IV10"/>
    <mergeCell ref="I49:J49"/>
    <mergeCell ref="I59:J59"/>
    <mergeCell ref="A93:C93"/>
    <mergeCell ref="E93:F93"/>
    <mergeCell ref="A11:G11"/>
    <mergeCell ref="A12:G12"/>
    <mergeCell ref="A13:G13"/>
    <mergeCell ref="A14:G14"/>
    <mergeCell ref="D15:G15"/>
  </mergeCells>
  <printOptions/>
  <pageMargins left="0.385416666666666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W62"/>
  <sheetViews>
    <sheetView zoomScalePageLayoutView="85" workbookViewId="0" topLeftCell="A4">
      <selection activeCell="E72" sqref="E72"/>
    </sheetView>
  </sheetViews>
  <sheetFormatPr defaultColWidth="9.140625" defaultRowHeight="12.75"/>
  <cols>
    <col min="1" max="1" width="5.00390625" style="126" customWidth="1"/>
    <col min="2" max="2" width="30.140625" style="126" customWidth="1"/>
    <col min="3" max="3" width="18.28125" style="126" customWidth="1"/>
    <col min="4" max="4" width="0" style="126" hidden="1" customWidth="1"/>
    <col min="5" max="5" width="12.421875" style="126" customWidth="1"/>
    <col min="6" max="6" width="10.7109375" style="126" customWidth="1"/>
    <col min="7" max="8" width="18.140625" style="126" customWidth="1"/>
    <col min="9" max="10" width="9.140625" style="126" customWidth="1"/>
    <col min="11" max="11" width="12.7109375" style="126" customWidth="1"/>
    <col min="12" max="12" width="11.28125" style="126" bestFit="1" customWidth="1"/>
    <col min="13" max="13" width="12.140625" style="126" customWidth="1"/>
    <col min="14" max="14" width="13.140625" style="126" customWidth="1"/>
    <col min="15" max="15" width="20.140625" style="126" customWidth="1"/>
    <col min="16" max="16" width="9.140625" style="126" customWidth="1"/>
    <col min="17" max="17" width="8.28125" style="126" customWidth="1"/>
    <col min="18" max="18" width="8.57421875" style="126" customWidth="1"/>
    <col min="19" max="16384" width="9.140625" style="126" customWidth="1"/>
  </cols>
  <sheetData>
    <row r="1" spans="3:8" ht="15.75">
      <c r="C1" s="18"/>
      <c r="E1" s="19" t="s">
        <v>61</v>
      </c>
      <c r="F1" s="19"/>
      <c r="G1" s="19"/>
      <c r="H1" s="19"/>
    </row>
    <row r="2" spans="5:8" ht="15.75">
      <c r="E2" s="19" t="s">
        <v>56</v>
      </c>
      <c r="F2" s="19"/>
      <c r="G2" s="19"/>
      <c r="H2" s="19"/>
    </row>
    <row r="4" spans="1:8" ht="15.75">
      <c r="A4" s="285" t="s">
        <v>62</v>
      </c>
      <c r="B4" s="276"/>
      <c r="C4" s="276"/>
      <c r="D4" s="276"/>
      <c r="E4" s="276"/>
      <c r="F4" s="276"/>
      <c r="G4" s="276"/>
      <c r="H4" s="276"/>
    </row>
    <row r="5" spans="1:8" ht="15.75">
      <c r="A5" s="286" t="s">
        <v>63</v>
      </c>
      <c r="B5" s="276"/>
      <c r="C5" s="276"/>
      <c r="D5" s="276"/>
      <c r="E5" s="276"/>
      <c r="F5" s="276"/>
      <c r="G5" s="276"/>
      <c r="H5" s="276"/>
    </row>
    <row r="6" spans="1:8" ht="15.75">
      <c r="A6" s="287" t="s">
        <v>2</v>
      </c>
      <c r="B6" s="288"/>
      <c r="C6" s="288"/>
      <c r="D6" s="288"/>
      <c r="E6" s="288"/>
      <c r="F6" s="288"/>
      <c r="G6" s="288"/>
      <c r="H6" s="288"/>
    </row>
    <row r="7" spans="1:8" ht="15.75">
      <c r="A7" s="280" t="s">
        <v>64</v>
      </c>
      <c r="B7" s="276"/>
      <c r="C7" s="276"/>
      <c r="D7" s="276"/>
      <c r="E7" s="276"/>
      <c r="F7" s="276"/>
      <c r="G7" s="276"/>
      <c r="H7" s="276"/>
    </row>
    <row r="8" spans="1:8" ht="15.75">
      <c r="A8" s="289" t="s">
        <v>4</v>
      </c>
      <c r="B8" s="290"/>
      <c r="C8" s="290"/>
      <c r="D8" s="290"/>
      <c r="E8" s="290"/>
      <c r="F8" s="290"/>
      <c r="G8" s="290"/>
      <c r="H8" s="290"/>
    </row>
    <row r="9" spans="1:8" ht="15.75">
      <c r="A9" s="280" t="s">
        <v>65</v>
      </c>
      <c r="B9" s="276"/>
      <c r="C9" s="276"/>
      <c r="D9" s="276"/>
      <c r="E9" s="276"/>
      <c r="F9" s="276"/>
      <c r="G9" s="276"/>
      <c r="H9" s="276"/>
    </row>
    <row r="10" spans="1:8" ht="15" customHeight="1">
      <c r="A10" s="280" t="s">
        <v>66</v>
      </c>
      <c r="B10" s="276"/>
      <c r="C10" s="276"/>
      <c r="D10" s="276"/>
      <c r="E10" s="276"/>
      <c r="F10" s="276"/>
      <c r="G10" s="276"/>
      <c r="H10" s="276"/>
    </row>
    <row r="11" spans="1:8" ht="15.75">
      <c r="A11" s="281"/>
      <c r="B11" s="276"/>
      <c r="C11" s="276"/>
      <c r="D11" s="276"/>
      <c r="E11" s="276"/>
      <c r="F11" s="276"/>
      <c r="G11" s="276"/>
      <c r="H11" s="276"/>
    </row>
    <row r="12" spans="1:11" ht="14.25" customHeight="1">
      <c r="A12" s="282" t="s">
        <v>67</v>
      </c>
      <c r="B12" s="283"/>
      <c r="C12" s="283"/>
      <c r="D12" s="283"/>
      <c r="E12" s="283"/>
      <c r="F12" s="283"/>
      <c r="G12" s="283"/>
      <c r="H12" s="283"/>
      <c r="K12" s="126" t="s">
        <v>55</v>
      </c>
    </row>
    <row r="13" spans="1:8" ht="15.75">
      <c r="A13" s="280"/>
      <c r="B13" s="276"/>
      <c r="C13" s="276"/>
      <c r="D13" s="276"/>
      <c r="E13" s="276"/>
      <c r="F13" s="276"/>
      <c r="G13" s="276"/>
      <c r="H13" s="276"/>
    </row>
    <row r="14" spans="1:8" ht="15.75">
      <c r="A14" s="282" t="s">
        <v>265</v>
      </c>
      <c r="B14" s="283"/>
      <c r="C14" s="283"/>
      <c r="D14" s="283"/>
      <c r="E14" s="283"/>
      <c r="F14" s="283"/>
      <c r="G14" s="283"/>
      <c r="H14" s="283"/>
    </row>
    <row r="15" ht="9.75" customHeight="1">
      <c r="A15" s="125"/>
    </row>
    <row r="16" spans="1:8" ht="15.75">
      <c r="A16" s="284" t="s">
        <v>267</v>
      </c>
      <c r="B16" s="276"/>
      <c r="C16" s="276"/>
      <c r="D16" s="276"/>
      <c r="E16" s="276"/>
      <c r="F16" s="276"/>
      <c r="G16" s="276"/>
      <c r="H16" s="276"/>
    </row>
    <row r="17" spans="1:8" ht="15">
      <c r="A17" s="273" t="s">
        <v>68</v>
      </c>
      <c r="B17" s="274"/>
      <c r="C17" s="274"/>
      <c r="D17" s="274"/>
      <c r="E17" s="274"/>
      <c r="F17" s="274"/>
      <c r="G17" s="274"/>
      <c r="H17" s="274"/>
    </row>
    <row r="18" spans="1:8" ht="15.75">
      <c r="A18" s="275" t="s">
        <v>17</v>
      </c>
      <c r="B18" s="276"/>
      <c r="C18" s="276"/>
      <c r="D18" s="276"/>
      <c r="E18" s="276"/>
      <c r="F18" s="276"/>
      <c r="G18" s="276"/>
      <c r="H18" s="276"/>
    </row>
    <row r="19" spans="1:23" s="168" customFormat="1" ht="49.5" customHeight="1">
      <c r="A19" s="22" t="s">
        <v>40</v>
      </c>
      <c r="B19" s="277" t="s">
        <v>41</v>
      </c>
      <c r="C19" s="269"/>
      <c r="D19" s="269"/>
      <c r="E19" s="269"/>
      <c r="F19" s="22" t="s">
        <v>69</v>
      </c>
      <c r="G19" s="22" t="s">
        <v>70</v>
      </c>
      <c r="H19" s="22" t="s">
        <v>71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</row>
    <row r="20" spans="1:23" ht="15.75">
      <c r="A20" s="23" t="s">
        <v>72</v>
      </c>
      <c r="B20" s="278" t="s">
        <v>73</v>
      </c>
      <c r="C20" s="279"/>
      <c r="D20" s="279"/>
      <c r="E20" s="279"/>
      <c r="F20" s="24"/>
      <c r="G20" s="24">
        <f>G21+G26+G27</f>
        <v>346151.91</v>
      </c>
      <c r="H20" s="24">
        <f>H21+H26+H27</f>
        <v>324914.54</v>
      </c>
      <c r="K20" s="170"/>
      <c r="L20" s="171"/>
      <c r="M20" s="155"/>
      <c r="N20" s="170"/>
      <c r="O20" s="171"/>
      <c r="P20" s="170"/>
      <c r="Q20" s="170"/>
      <c r="R20" s="170"/>
      <c r="S20" s="170"/>
      <c r="T20" s="170"/>
      <c r="U20" s="170"/>
      <c r="V20" s="170"/>
      <c r="W20" s="170"/>
    </row>
    <row r="21" spans="1:23" ht="15.75">
      <c r="A21" s="26" t="s">
        <v>74</v>
      </c>
      <c r="B21" s="271" t="s">
        <v>75</v>
      </c>
      <c r="C21" s="271"/>
      <c r="D21" s="271"/>
      <c r="E21" s="271"/>
      <c r="F21" s="127" t="s">
        <v>257</v>
      </c>
      <c r="G21" s="109">
        <f>G22+G23+G24+G25</f>
        <v>312713.54</v>
      </c>
      <c r="H21" s="148">
        <f>H22+H23+H24+H25</f>
        <v>287230.56</v>
      </c>
      <c r="K21" s="195"/>
      <c r="L21" s="171"/>
      <c r="M21" s="155"/>
      <c r="N21" s="170"/>
      <c r="O21" s="171"/>
      <c r="P21" s="170"/>
      <c r="Q21" s="170"/>
      <c r="R21" s="170"/>
      <c r="S21" s="170"/>
      <c r="T21" s="170"/>
      <c r="U21" s="170"/>
      <c r="V21" s="170"/>
      <c r="W21" s="170"/>
    </row>
    <row r="22" spans="1:23" ht="16.5" customHeight="1">
      <c r="A22" s="26" t="s">
        <v>76</v>
      </c>
      <c r="B22" s="271" t="s">
        <v>77</v>
      </c>
      <c r="C22" s="271"/>
      <c r="D22" s="271"/>
      <c r="E22" s="271"/>
      <c r="F22" s="27"/>
      <c r="G22" s="180">
        <f>SUM('[1]DARBO lapas'!W156+'[1]DARBO lapas'!W157+'[1]DARBO lapas'!W158+'[1]DARBO lapas'!W173+'[1]DARBO lapas'!W174+'[1]DARBO lapas'!W175+'[1]DARBO lapas'!W176+'[1]DARBO lapas'!W177)</f>
        <v>115823.24</v>
      </c>
      <c r="H22" s="26">
        <v>96792.33</v>
      </c>
      <c r="K22" s="155"/>
      <c r="L22" s="170"/>
      <c r="M22" s="172"/>
      <c r="N22" s="170"/>
      <c r="O22" s="170"/>
      <c r="P22" s="172"/>
      <c r="Q22" s="170"/>
      <c r="R22" s="170"/>
      <c r="S22" s="170"/>
      <c r="T22" s="170"/>
      <c r="U22" s="170"/>
      <c r="V22" s="170"/>
      <c r="W22" s="170"/>
    </row>
    <row r="23" spans="1:23" ht="17.25" customHeight="1">
      <c r="A23" s="26" t="s">
        <v>78</v>
      </c>
      <c r="B23" s="268" t="s">
        <v>79</v>
      </c>
      <c r="C23" s="268"/>
      <c r="D23" s="268"/>
      <c r="E23" s="268"/>
      <c r="F23" s="30"/>
      <c r="G23" s="104">
        <f>'[1]DARBO lapas'!W164+'[1]DARBO lapas'!W165+'[1]DARBO lapas'!W166+'[1]DARBO lapas'!W179+'[1]DARBO lapas'!W180</f>
        <v>190680.99</v>
      </c>
      <c r="H23" s="26">
        <v>184455.33</v>
      </c>
      <c r="K23" s="155"/>
      <c r="L23" s="170"/>
      <c r="M23" s="172"/>
      <c r="N23" s="170"/>
      <c r="O23" s="170"/>
      <c r="P23" s="155"/>
      <c r="Q23" s="170"/>
      <c r="R23" s="170"/>
      <c r="S23" s="170"/>
      <c r="T23" s="170"/>
      <c r="U23" s="170"/>
      <c r="V23" s="170"/>
      <c r="W23" s="170"/>
    </row>
    <row r="24" spans="1:23" ht="17.25" customHeight="1">
      <c r="A24" s="26" t="s">
        <v>80</v>
      </c>
      <c r="B24" s="268" t="s">
        <v>81</v>
      </c>
      <c r="C24" s="268"/>
      <c r="D24" s="268"/>
      <c r="E24" s="268"/>
      <c r="F24" s="27"/>
      <c r="G24" s="104">
        <f>SUM('[1]DARBO lapas'!W155+'[1]DARBO lapas'!W172)</f>
        <v>3687.83</v>
      </c>
      <c r="H24" s="26">
        <v>3961.62</v>
      </c>
      <c r="K24" s="155"/>
      <c r="L24" s="170"/>
      <c r="M24" s="172"/>
      <c r="N24" s="170"/>
      <c r="O24" s="170"/>
      <c r="P24" s="170"/>
      <c r="Q24" s="170"/>
      <c r="R24" s="170"/>
      <c r="S24" s="170"/>
      <c r="T24" s="170"/>
      <c r="U24" s="170"/>
      <c r="V24" s="170"/>
      <c r="W24" s="170"/>
    </row>
    <row r="25" spans="1:23" ht="15.75">
      <c r="A25" s="26" t="s">
        <v>82</v>
      </c>
      <c r="B25" s="268" t="s">
        <v>83</v>
      </c>
      <c r="C25" s="268"/>
      <c r="D25" s="268"/>
      <c r="E25" s="268"/>
      <c r="F25" s="30"/>
      <c r="G25" s="104">
        <f>SUM('[1]DARBO lapas'!W167+'[1]DARBO lapas'!W168+'[1]DARBO lapas'!W169+'[1]DARBO lapas'!E181+'[1]DARBO lapas'!W182+'[1]DARBO lapas'!W183)</f>
        <v>2521.48</v>
      </c>
      <c r="H25" s="26">
        <v>2021.28</v>
      </c>
      <c r="K25" s="155"/>
      <c r="L25" s="170"/>
      <c r="M25" s="172"/>
      <c r="N25" s="170"/>
      <c r="O25" s="170"/>
      <c r="P25" s="173"/>
      <c r="Q25" s="170"/>
      <c r="R25" s="170"/>
      <c r="S25" s="170"/>
      <c r="T25" s="170"/>
      <c r="U25" s="170"/>
      <c r="V25" s="170"/>
      <c r="W25" s="170"/>
    </row>
    <row r="26" spans="1:23" ht="15.75" customHeight="1">
      <c r="A26" s="26" t="s">
        <v>84</v>
      </c>
      <c r="B26" s="268" t="s">
        <v>85</v>
      </c>
      <c r="C26" s="268"/>
      <c r="D26" s="268"/>
      <c r="E26" s="268"/>
      <c r="F26" s="27"/>
      <c r="G26" s="24"/>
      <c r="H26" s="23"/>
      <c r="K26" s="155"/>
      <c r="L26" s="170"/>
      <c r="M26" s="155"/>
      <c r="N26" s="170"/>
      <c r="O26" s="170"/>
      <c r="P26" s="155"/>
      <c r="Q26" s="155"/>
      <c r="R26" s="170"/>
      <c r="S26" s="170"/>
      <c r="T26" s="170"/>
      <c r="U26" s="170"/>
      <c r="V26" s="170"/>
      <c r="W26" s="170"/>
    </row>
    <row r="27" spans="1:23" ht="15.75" customHeight="1">
      <c r="A27" s="26" t="s">
        <v>86</v>
      </c>
      <c r="B27" s="268" t="s">
        <v>87</v>
      </c>
      <c r="C27" s="268"/>
      <c r="D27" s="268"/>
      <c r="E27" s="268"/>
      <c r="F27" s="27"/>
      <c r="G27" s="110">
        <f>G28+G29</f>
        <v>33438.37</v>
      </c>
      <c r="H27" s="149">
        <f>H28+H29</f>
        <v>37683.98</v>
      </c>
      <c r="K27" s="155"/>
      <c r="L27" s="170"/>
      <c r="M27" s="128"/>
      <c r="N27" s="170"/>
      <c r="O27" s="170"/>
      <c r="P27" s="128"/>
      <c r="Q27" s="170"/>
      <c r="R27" s="170"/>
      <c r="S27" s="170"/>
      <c r="T27" s="170"/>
      <c r="U27" s="170"/>
      <c r="V27" s="170"/>
      <c r="W27" s="170"/>
    </row>
    <row r="28" spans="1:23" ht="15.75" customHeight="1">
      <c r="A28" s="26" t="s">
        <v>88</v>
      </c>
      <c r="B28" s="268" t="s">
        <v>89</v>
      </c>
      <c r="C28" s="268"/>
      <c r="D28" s="268"/>
      <c r="E28" s="268"/>
      <c r="F28" s="127" t="s">
        <v>258</v>
      </c>
      <c r="G28" s="137">
        <f>SUM('[1]DARBO lapas'!W186:W189)</f>
        <v>33438.37</v>
      </c>
      <c r="H28" s="150">
        <v>37683.98</v>
      </c>
      <c r="K28" s="155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</row>
    <row r="29" spans="1:23" ht="15.75" customHeight="1">
      <c r="A29" s="26" t="s">
        <v>90</v>
      </c>
      <c r="B29" s="268" t="s">
        <v>91</v>
      </c>
      <c r="C29" s="268"/>
      <c r="D29" s="268"/>
      <c r="E29" s="268"/>
      <c r="F29" s="30"/>
      <c r="G29" s="24"/>
      <c r="H29" s="151"/>
      <c r="K29" s="155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</row>
    <row r="30" spans="1:23" ht="19.5" customHeight="1">
      <c r="A30" s="23" t="s">
        <v>92</v>
      </c>
      <c r="B30" s="268" t="s">
        <v>93</v>
      </c>
      <c r="C30" s="268"/>
      <c r="D30" s="268"/>
      <c r="E30" s="268"/>
      <c r="F30" s="30"/>
      <c r="G30" s="109">
        <f>SUM(G31:G44)</f>
        <v>346693.34</v>
      </c>
      <c r="H30" s="148">
        <f>SUM(H31:H44)</f>
        <v>318390.72000000003</v>
      </c>
      <c r="K30" s="155"/>
      <c r="L30" s="170"/>
      <c r="M30" s="272"/>
      <c r="N30" s="272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ht="15.75">
      <c r="A31" s="26" t="s">
        <v>74</v>
      </c>
      <c r="B31" s="268" t="s">
        <v>94</v>
      </c>
      <c r="C31" s="270"/>
      <c r="D31" s="270"/>
      <c r="E31" s="270"/>
      <c r="F31" s="27"/>
      <c r="G31" s="104">
        <f>SUM('[1]DARBO lapas'!V190:V205)</f>
        <v>282937.44000000006</v>
      </c>
      <c r="H31" s="150">
        <v>248872.07</v>
      </c>
      <c r="K31" s="155"/>
      <c r="L31" s="171"/>
      <c r="M31" s="173"/>
      <c r="N31" s="170"/>
      <c r="O31" s="173"/>
      <c r="P31" s="170"/>
      <c r="Q31" s="173"/>
      <c r="R31" s="173"/>
      <c r="S31" s="170"/>
      <c r="T31" s="170"/>
      <c r="U31" s="170"/>
      <c r="V31" s="170"/>
      <c r="W31" s="170"/>
    </row>
    <row r="32" spans="1:23" ht="15.75" customHeight="1">
      <c r="A32" s="26" t="s">
        <v>84</v>
      </c>
      <c r="B32" s="268" t="s">
        <v>95</v>
      </c>
      <c r="C32" s="270"/>
      <c r="D32" s="270"/>
      <c r="E32" s="270"/>
      <c r="F32" s="27"/>
      <c r="G32" s="104">
        <f>SUM('[1]DARBO lapas'!V209:V210)</f>
        <v>6328.86</v>
      </c>
      <c r="H32" s="150">
        <v>7609.98</v>
      </c>
      <c r="K32" s="155"/>
      <c r="L32" s="170"/>
      <c r="M32" s="155"/>
      <c r="N32" s="174"/>
      <c r="O32" s="155"/>
      <c r="P32" s="155"/>
      <c r="Q32" s="170"/>
      <c r="R32" s="170"/>
      <c r="S32" s="170"/>
      <c r="T32" s="170"/>
      <c r="U32" s="170"/>
      <c r="V32" s="170"/>
      <c r="W32" s="170"/>
    </row>
    <row r="33" spans="1:23" ht="15.75" customHeight="1">
      <c r="A33" s="26" t="s">
        <v>86</v>
      </c>
      <c r="B33" s="268" t="s">
        <v>96</v>
      </c>
      <c r="C33" s="270"/>
      <c r="D33" s="270"/>
      <c r="E33" s="270"/>
      <c r="F33" s="27"/>
      <c r="G33" s="30">
        <f>SUM('[1]DARBO lapas'!V211:V215)</f>
        <v>16558.22</v>
      </c>
      <c r="H33" s="150">
        <v>16696.49</v>
      </c>
      <c r="K33" s="155"/>
      <c r="L33" s="175"/>
      <c r="M33" s="173"/>
      <c r="N33" s="173"/>
      <c r="O33" s="173"/>
      <c r="P33" s="173"/>
      <c r="Q33" s="173"/>
      <c r="R33" s="170"/>
      <c r="S33" s="170"/>
      <c r="T33" s="170"/>
      <c r="U33" s="170"/>
      <c r="V33" s="170"/>
      <c r="W33" s="170"/>
    </row>
    <row r="34" spans="1:23" ht="16.5" customHeight="1">
      <c r="A34" s="26" t="s">
        <v>97</v>
      </c>
      <c r="B34" s="271" t="s">
        <v>98</v>
      </c>
      <c r="C34" s="270"/>
      <c r="D34" s="270"/>
      <c r="E34" s="270"/>
      <c r="F34" s="27"/>
      <c r="G34" s="30">
        <f>'[1]DARBO lapas'!V216</f>
        <v>16.81</v>
      </c>
      <c r="H34" s="150">
        <v>24.82</v>
      </c>
      <c r="K34" s="155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</row>
    <row r="35" spans="1:23" ht="15.75" customHeight="1">
      <c r="A35" s="26" t="s">
        <v>99</v>
      </c>
      <c r="B35" s="271" t="s">
        <v>100</v>
      </c>
      <c r="C35" s="270"/>
      <c r="D35" s="270"/>
      <c r="E35" s="270"/>
      <c r="F35" s="27"/>
      <c r="G35" s="104"/>
      <c r="H35" s="150"/>
      <c r="K35" s="155"/>
      <c r="L35" s="170"/>
      <c r="M35" s="155"/>
      <c r="N35" s="170"/>
      <c r="O35" s="173"/>
      <c r="P35" s="155"/>
      <c r="Q35" s="173"/>
      <c r="R35" s="173"/>
      <c r="S35" s="170"/>
      <c r="T35" s="170"/>
      <c r="U35" s="170"/>
      <c r="V35" s="170"/>
      <c r="W35" s="170"/>
    </row>
    <row r="36" spans="1:18" ht="17.25" customHeight="1">
      <c r="A36" s="26" t="s">
        <v>101</v>
      </c>
      <c r="B36" s="271" t="s">
        <v>102</v>
      </c>
      <c r="C36" s="270"/>
      <c r="D36" s="270"/>
      <c r="E36" s="270"/>
      <c r="F36" s="27"/>
      <c r="G36" s="104">
        <f>SUM('[1]DARBO lapas'!V217)</f>
        <v>283.96</v>
      </c>
      <c r="H36" s="26">
        <v>576.17</v>
      </c>
      <c r="K36" s="155"/>
      <c r="L36" s="170"/>
      <c r="M36" s="170"/>
      <c r="N36" s="170"/>
      <c r="O36" s="173"/>
      <c r="P36" s="170"/>
      <c r="Q36" s="170"/>
      <c r="R36" s="170"/>
    </row>
    <row r="37" spans="1:18" ht="16.5" customHeight="1">
      <c r="A37" s="26" t="s">
        <v>103</v>
      </c>
      <c r="B37" s="271" t="s">
        <v>104</v>
      </c>
      <c r="C37" s="270"/>
      <c r="D37" s="270"/>
      <c r="E37" s="270"/>
      <c r="F37" s="27"/>
      <c r="G37" s="104">
        <f>SUM('[1]DARBO lapas'!V218+'[1]DARBO lapas'!V219)</f>
        <v>3142.04</v>
      </c>
      <c r="H37" s="104">
        <v>6603.3</v>
      </c>
      <c r="K37" s="155"/>
      <c r="L37" s="170"/>
      <c r="M37" s="170"/>
      <c r="N37" s="170"/>
      <c r="O37" s="173"/>
      <c r="P37" s="170"/>
      <c r="Q37" s="170"/>
      <c r="R37" s="170"/>
    </row>
    <row r="38" spans="1:18" ht="18" customHeight="1">
      <c r="A38" s="181" t="s">
        <v>105</v>
      </c>
      <c r="B38" s="268" t="s">
        <v>106</v>
      </c>
      <c r="C38" s="270"/>
      <c r="D38" s="270"/>
      <c r="E38" s="270"/>
      <c r="F38" s="127" t="s">
        <v>259</v>
      </c>
      <c r="G38" s="30">
        <f>'[1]DARBO lapas'!V220-'[1]DARBO lapas'!W220</f>
        <v>0</v>
      </c>
      <c r="H38" s="104">
        <v>0</v>
      </c>
      <c r="K38" s="155"/>
      <c r="L38" s="170"/>
      <c r="M38" s="173"/>
      <c r="N38" s="172"/>
      <c r="O38" s="170"/>
      <c r="P38" s="170"/>
      <c r="Q38" s="170"/>
      <c r="R38" s="170"/>
    </row>
    <row r="39" spans="1:18" ht="16.5" customHeight="1">
      <c r="A39" s="26" t="s">
        <v>107</v>
      </c>
      <c r="B39" s="271" t="s">
        <v>108</v>
      </c>
      <c r="C39" s="270"/>
      <c r="D39" s="270"/>
      <c r="E39" s="270"/>
      <c r="F39" s="27"/>
      <c r="G39" s="30">
        <f>SUM('[1]DARBO lapas'!V221:V222)</f>
        <v>34735.44</v>
      </c>
      <c r="H39" s="30">
        <v>36283.72</v>
      </c>
      <c r="K39" s="155"/>
      <c r="L39" s="170"/>
      <c r="M39" s="170"/>
      <c r="N39" s="170"/>
      <c r="O39" s="170"/>
      <c r="P39" s="170"/>
      <c r="Q39" s="170"/>
      <c r="R39" s="170"/>
    </row>
    <row r="40" spans="1:18" ht="15.75" customHeight="1">
      <c r="A40" s="26" t="s">
        <v>109</v>
      </c>
      <c r="B40" s="268" t="s">
        <v>110</v>
      </c>
      <c r="C40" s="269"/>
      <c r="D40" s="269"/>
      <c r="E40" s="269"/>
      <c r="F40" s="127" t="s">
        <v>260</v>
      </c>
      <c r="G40" s="104">
        <f>'[1]DARBO lapas'!V226</f>
        <v>200</v>
      </c>
      <c r="H40" s="104">
        <v>0</v>
      </c>
      <c r="K40" s="155"/>
      <c r="L40" s="170"/>
      <c r="M40" s="170"/>
      <c r="N40" s="170"/>
      <c r="O40" s="170"/>
      <c r="P40" s="170"/>
      <c r="Q40" s="170"/>
      <c r="R40" s="170"/>
    </row>
    <row r="41" spans="1:8" ht="15.75" customHeight="1">
      <c r="A41" s="26" t="s">
        <v>111</v>
      </c>
      <c r="B41" s="268" t="s">
        <v>112</v>
      </c>
      <c r="C41" s="270"/>
      <c r="D41" s="270"/>
      <c r="E41" s="270"/>
      <c r="F41" s="27"/>
      <c r="G41" s="30"/>
      <c r="H41" s="30"/>
    </row>
    <row r="42" spans="1:8" ht="15.75" customHeight="1">
      <c r="A42" s="26" t="s">
        <v>113</v>
      </c>
      <c r="B42" s="268" t="s">
        <v>114</v>
      </c>
      <c r="C42" s="270"/>
      <c r="D42" s="270"/>
      <c r="E42" s="270"/>
      <c r="F42" s="27"/>
      <c r="G42" s="30"/>
      <c r="H42" s="30"/>
    </row>
    <row r="43" spans="1:8" ht="15.75" customHeight="1">
      <c r="A43" s="26" t="s">
        <v>115</v>
      </c>
      <c r="B43" s="268" t="s">
        <v>116</v>
      </c>
      <c r="C43" s="270"/>
      <c r="D43" s="270"/>
      <c r="E43" s="270"/>
      <c r="F43" s="27"/>
      <c r="G43" s="104">
        <f>'[1]DARBO lapas'!D223+'[1]DARBO lapas'!V224</f>
        <v>234.61</v>
      </c>
      <c r="H43" s="30"/>
    </row>
    <row r="44" spans="1:8" ht="15.75" customHeight="1">
      <c r="A44" s="26" t="s">
        <v>117</v>
      </c>
      <c r="B44" s="264" t="s">
        <v>118</v>
      </c>
      <c r="C44" s="265"/>
      <c r="D44" s="265"/>
      <c r="E44" s="266"/>
      <c r="F44" s="27"/>
      <c r="G44" s="143">
        <f>'[1]DARBO lapas'!D225+'[1]DARBO lapas'!D227+'[1]DARBO lapas'!D228</f>
        <v>2255.96</v>
      </c>
      <c r="H44" s="30">
        <v>1724.17</v>
      </c>
    </row>
    <row r="45" spans="1:8" ht="15.75">
      <c r="A45" s="24" t="s">
        <v>119</v>
      </c>
      <c r="B45" s="263" t="s">
        <v>120</v>
      </c>
      <c r="C45" s="258"/>
      <c r="D45" s="258"/>
      <c r="E45" s="259"/>
      <c r="F45" s="29"/>
      <c r="G45" s="108">
        <f>G20-G30</f>
        <v>-541.4300000000512</v>
      </c>
      <c r="H45" s="108">
        <f>H20-H30</f>
        <v>6523.819999999949</v>
      </c>
    </row>
    <row r="46" spans="1:8" ht="15.75">
      <c r="A46" s="24" t="s">
        <v>121</v>
      </c>
      <c r="B46" s="257" t="s">
        <v>122</v>
      </c>
      <c r="C46" s="258"/>
      <c r="D46" s="258"/>
      <c r="E46" s="259"/>
      <c r="F46" s="25"/>
      <c r="G46" s="122">
        <f>G47+G48+G49</f>
        <v>231.99</v>
      </c>
      <c r="H46" s="122">
        <f>H47+H48+H49</f>
        <v>0</v>
      </c>
    </row>
    <row r="47" spans="1:8" ht="15.75">
      <c r="A47" s="30" t="s">
        <v>123</v>
      </c>
      <c r="B47" s="264" t="s">
        <v>124</v>
      </c>
      <c r="C47" s="265"/>
      <c r="D47" s="265"/>
      <c r="E47" s="266"/>
      <c r="F47" s="31"/>
      <c r="G47" s="143">
        <f>'[1]DARBO lapas'!W185</f>
        <v>231.99</v>
      </c>
      <c r="H47" s="143">
        <v>0</v>
      </c>
    </row>
    <row r="48" spans="1:8" ht="15.75">
      <c r="A48" s="30" t="s">
        <v>84</v>
      </c>
      <c r="B48" s="264" t="s">
        <v>125</v>
      </c>
      <c r="C48" s="265"/>
      <c r="D48" s="265"/>
      <c r="E48" s="266"/>
      <c r="F48" s="31"/>
      <c r="G48" s="31"/>
      <c r="H48" s="31"/>
    </row>
    <row r="49" spans="1:8" ht="15.75">
      <c r="A49" s="30" t="s">
        <v>126</v>
      </c>
      <c r="B49" s="264" t="s">
        <v>127</v>
      </c>
      <c r="C49" s="265"/>
      <c r="D49" s="265"/>
      <c r="E49" s="266"/>
      <c r="F49" s="31"/>
      <c r="G49" s="31"/>
      <c r="H49" s="31"/>
    </row>
    <row r="50" spans="1:8" ht="15.75">
      <c r="A50" s="24" t="s">
        <v>128</v>
      </c>
      <c r="B50" s="263" t="s">
        <v>129</v>
      </c>
      <c r="C50" s="258"/>
      <c r="D50" s="258"/>
      <c r="E50" s="259"/>
      <c r="F50" s="25"/>
      <c r="G50" s="107">
        <f>-'[1]DARBO lapas'!V230</f>
        <v>0</v>
      </c>
      <c r="H50" s="122">
        <v>-2.16</v>
      </c>
    </row>
    <row r="51" spans="1:8" ht="30" customHeight="1">
      <c r="A51" s="24" t="s">
        <v>130</v>
      </c>
      <c r="B51" s="267" t="s">
        <v>131</v>
      </c>
      <c r="C51" s="255"/>
      <c r="D51" s="255"/>
      <c r="E51" s="256"/>
      <c r="F51" s="25"/>
      <c r="G51" s="25"/>
      <c r="H51" s="25"/>
    </row>
    <row r="52" spans="1:8" ht="15.75">
      <c r="A52" s="24" t="s">
        <v>132</v>
      </c>
      <c r="B52" s="263" t="s">
        <v>133</v>
      </c>
      <c r="C52" s="258"/>
      <c r="D52" s="258"/>
      <c r="E52" s="259"/>
      <c r="F52" s="25"/>
      <c r="G52" s="25"/>
      <c r="H52" s="25"/>
    </row>
    <row r="53" spans="1:8" ht="30" customHeight="1">
      <c r="A53" s="24" t="s">
        <v>134</v>
      </c>
      <c r="B53" s="254" t="s">
        <v>135</v>
      </c>
      <c r="C53" s="255"/>
      <c r="D53" s="255"/>
      <c r="E53" s="256"/>
      <c r="F53" s="25"/>
      <c r="G53" s="111">
        <f>G45+G46+G50</f>
        <v>-309.4400000000512</v>
      </c>
      <c r="H53" s="111">
        <f>H45+H46+H50</f>
        <v>6521.659999999949</v>
      </c>
    </row>
    <row r="54" spans="1:18" ht="15.75">
      <c r="A54" s="24" t="s">
        <v>74</v>
      </c>
      <c r="B54" s="257" t="s">
        <v>136</v>
      </c>
      <c r="C54" s="258"/>
      <c r="D54" s="258"/>
      <c r="E54" s="259"/>
      <c r="F54" s="25"/>
      <c r="G54" s="25"/>
      <c r="H54" s="25"/>
      <c r="M54" s="260"/>
      <c r="N54" s="261"/>
      <c r="O54" s="261"/>
      <c r="P54" s="261"/>
      <c r="Q54" s="261"/>
      <c r="R54" s="262"/>
    </row>
    <row r="55" spans="1:21" ht="20.25" customHeight="1">
      <c r="A55" s="24" t="s">
        <v>137</v>
      </c>
      <c r="B55" s="263" t="s">
        <v>138</v>
      </c>
      <c r="C55" s="258"/>
      <c r="D55" s="258"/>
      <c r="E55" s="259"/>
      <c r="F55" s="25"/>
      <c r="G55" s="111">
        <f>G53</f>
        <v>-309.4400000000512</v>
      </c>
      <c r="H55" s="111">
        <f>H53</f>
        <v>6521.659999999949</v>
      </c>
      <c r="K55" s="176"/>
      <c r="M55" s="196"/>
      <c r="N55" s="197"/>
      <c r="O55" s="198"/>
      <c r="P55" s="199"/>
      <c r="Q55" s="199"/>
      <c r="R55" s="200"/>
      <c r="T55" s="201"/>
      <c r="U55" s="202"/>
    </row>
    <row r="56" spans="1:21" ht="14.25" customHeight="1">
      <c r="A56" s="30" t="s">
        <v>74</v>
      </c>
      <c r="B56" s="264" t="s">
        <v>139</v>
      </c>
      <c r="C56" s="265"/>
      <c r="D56" s="265"/>
      <c r="E56" s="266"/>
      <c r="F56" s="31"/>
      <c r="G56" s="31"/>
      <c r="H56" s="182"/>
      <c r="M56" s="203"/>
      <c r="N56" s="199"/>
      <c r="O56" s="199"/>
      <c r="P56" s="199"/>
      <c r="Q56" s="199"/>
      <c r="R56" s="200"/>
      <c r="T56" s="201"/>
      <c r="U56" s="202"/>
    </row>
    <row r="57" spans="1:21" ht="20.25" customHeight="1">
      <c r="A57" s="30" t="s">
        <v>84</v>
      </c>
      <c r="B57" s="264" t="s">
        <v>140</v>
      </c>
      <c r="C57" s="265"/>
      <c r="D57" s="265"/>
      <c r="E57" s="266"/>
      <c r="F57" s="31"/>
      <c r="G57" s="31"/>
      <c r="H57" s="182"/>
      <c r="M57" s="203"/>
      <c r="N57" s="204"/>
      <c r="O57" s="198"/>
      <c r="P57" s="199"/>
      <c r="Q57" s="199"/>
      <c r="R57" s="200"/>
      <c r="T57" s="201"/>
      <c r="U57" s="202"/>
    </row>
    <row r="58" spans="1:21" ht="21" customHeight="1">
      <c r="A58" s="129"/>
      <c r="B58" s="129"/>
      <c r="C58" s="129"/>
      <c r="F58" s="152"/>
      <c r="G58" s="152"/>
      <c r="H58" s="152"/>
      <c r="M58" s="205"/>
      <c r="N58" s="206"/>
      <c r="O58" s="206"/>
      <c r="P58" s="206"/>
      <c r="Q58" s="206"/>
      <c r="R58" s="207"/>
      <c r="T58" s="201"/>
      <c r="U58" s="208"/>
    </row>
    <row r="59" spans="1:8" ht="15.75">
      <c r="A59" s="291" t="s">
        <v>263</v>
      </c>
      <c r="B59" s="291"/>
      <c r="C59" s="291"/>
      <c r="D59" s="291"/>
      <c r="E59" s="291"/>
      <c r="F59" s="291"/>
      <c r="G59" s="292" t="s">
        <v>264</v>
      </c>
      <c r="H59" s="292"/>
    </row>
    <row r="60" spans="1:8" ht="18" customHeight="1">
      <c r="A60" s="252" t="s">
        <v>255</v>
      </c>
      <c r="B60" s="252"/>
      <c r="C60" s="252"/>
      <c r="D60" s="252"/>
      <c r="E60" s="252"/>
      <c r="F60" s="252"/>
      <c r="G60" s="253" t="s">
        <v>141</v>
      </c>
      <c r="H60" s="253"/>
    </row>
    <row r="61" spans="1:8" s="177" customFormat="1" ht="24" customHeight="1">
      <c r="A61" s="250" t="s">
        <v>242</v>
      </c>
      <c r="B61" s="250"/>
      <c r="C61" s="250"/>
      <c r="D61" s="250"/>
      <c r="E61" s="250"/>
      <c r="F61" s="250"/>
      <c r="G61" s="251" t="s">
        <v>5</v>
      </c>
      <c r="H61" s="251"/>
    </row>
    <row r="62" spans="1:8" ht="15.75">
      <c r="A62" s="252" t="s">
        <v>254</v>
      </c>
      <c r="B62" s="252"/>
      <c r="C62" s="252"/>
      <c r="D62" s="252"/>
      <c r="E62" s="252"/>
      <c r="F62" s="252"/>
      <c r="G62" s="253" t="s">
        <v>141</v>
      </c>
      <c r="H62" s="253"/>
    </row>
  </sheetData>
  <sheetProtection/>
  <mergeCells count="63">
    <mergeCell ref="B52:E52"/>
    <mergeCell ref="A59:F59"/>
    <mergeCell ref="G59:H59"/>
    <mergeCell ref="A60:F60"/>
    <mergeCell ref="G60:H60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6:H16"/>
    <mergeCell ref="A17:H17"/>
    <mergeCell ref="A18:H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M30:N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M54:R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A61:F61"/>
    <mergeCell ref="G61:H61"/>
    <mergeCell ref="A62:F62"/>
    <mergeCell ref="G62:H62"/>
    <mergeCell ref="B53:E53"/>
    <mergeCell ref="B54:E54"/>
  </mergeCells>
  <printOptions/>
  <pageMargins left="0.01838235294117647" right="0.35433070866141736" top="0.1968503937007874" bottom="0.1968503937007874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C30"/>
  <sheetViews>
    <sheetView zoomScale="112" zoomScaleNormal="112" workbookViewId="0" topLeftCell="A1">
      <selection activeCell="F32" sqref="F32"/>
    </sheetView>
  </sheetViews>
  <sheetFormatPr defaultColWidth="9.140625" defaultRowHeight="12.75"/>
  <cols>
    <col min="1" max="1" width="4.7109375" style="96" customWidth="1"/>
    <col min="2" max="2" width="29.421875" style="19" customWidth="1"/>
    <col min="3" max="3" width="12.7109375" style="19" customWidth="1"/>
    <col min="4" max="4" width="12.28125" style="19" customWidth="1"/>
    <col min="5" max="5" width="13.28125" style="19" customWidth="1"/>
    <col min="6" max="6" width="10.8515625" style="19" customWidth="1"/>
    <col min="7" max="7" width="10.7109375" style="19" customWidth="1"/>
    <col min="8" max="8" width="11.7109375" style="19" customWidth="1"/>
    <col min="9" max="9" width="11.8515625" style="19" customWidth="1"/>
    <col min="10" max="10" width="12.28125" style="19" customWidth="1"/>
    <col min="11" max="11" width="10.28125" style="19" customWidth="1"/>
    <col min="12" max="12" width="11.8515625" style="19" customWidth="1"/>
    <col min="13" max="13" width="11.57421875" style="19" customWidth="1"/>
    <col min="14" max="14" width="9.140625" style="19" customWidth="1"/>
    <col min="15" max="16" width="11.28125" style="138" customWidth="1"/>
    <col min="17" max="17" width="12.57421875" style="19" customWidth="1"/>
    <col min="18" max="18" width="9.140625" style="19" customWidth="1"/>
    <col min="19" max="19" width="11.28125" style="19" customWidth="1"/>
    <col min="20" max="20" width="12.8515625" style="19" customWidth="1"/>
    <col min="21" max="22" width="10.140625" style="19" customWidth="1"/>
    <col min="23" max="24" width="9.140625" style="19" customWidth="1"/>
    <col min="25" max="25" width="10.28125" style="19" customWidth="1"/>
    <col min="26" max="26" width="11.57421875" style="19" customWidth="1"/>
    <col min="27" max="16384" width="9.140625" style="19" customWidth="1"/>
  </cols>
  <sheetData>
    <row r="1" spans="2:29" ht="12.75" customHeight="1" thickBot="1">
      <c r="B1" s="130" t="s">
        <v>16</v>
      </c>
      <c r="I1" s="92"/>
      <c r="J1" s="92"/>
      <c r="K1" s="92"/>
      <c r="R1" s="160"/>
      <c r="S1" s="161"/>
      <c r="T1" s="160"/>
      <c r="U1" s="160"/>
      <c r="V1" s="160"/>
      <c r="W1" s="160"/>
      <c r="X1" s="160"/>
      <c r="Y1" s="161"/>
      <c r="Z1" s="160"/>
      <c r="AA1" s="160"/>
      <c r="AB1" s="160"/>
      <c r="AC1" s="160"/>
    </row>
    <row r="2" spans="8:29" ht="12.75" customHeight="1">
      <c r="H2" s="19" t="s">
        <v>31</v>
      </c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2:29" ht="12.75" customHeight="1">
      <c r="B3" s="293" t="s">
        <v>2</v>
      </c>
      <c r="C3" s="293"/>
      <c r="D3" s="293"/>
      <c r="M3" s="20" t="s">
        <v>266</v>
      </c>
      <c r="R3" s="160"/>
      <c r="S3" s="160"/>
      <c r="T3" s="162"/>
      <c r="U3" s="160"/>
      <c r="V3" s="160"/>
      <c r="W3" s="160"/>
      <c r="X3" s="160"/>
      <c r="Y3" s="131"/>
      <c r="Z3" s="160"/>
      <c r="AA3" s="160"/>
      <c r="AB3" s="160"/>
      <c r="AC3" s="160"/>
    </row>
    <row r="4" spans="11:29" ht="6.75" customHeight="1">
      <c r="K4" s="295"/>
      <c r="L4" s="295"/>
      <c r="M4" s="295"/>
      <c r="R4" s="160"/>
      <c r="S4" s="163"/>
      <c r="T4" s="162"/>
      <c r="U4" s="160"/>
      <c r="V4" s="160"/>
      <c r="W4" s="160"/>
      <c r="X4" s="160"/>
      <c r="Y4" s="163"/>
      <c r="Z4" s="160"/>
      <c r="AA4" s="160"/>
      <c r="AB4" s="160"/>
      <c r="AC4" s="160"/>
    </row>
    <row r="5" spans="1:29" ht="12.75" customHeight="1">
      <c r="A5" s="285" t="s">
        <v>32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</row>
    <row r="6" spans="1:29" ht="12.75" customHeight="1">
      <c r="A6" s="285" t="s">
        <v>39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R6" s="160"/>
      <c r="S6" s="131"/>
      <c r="T6" s="131"/>
      <c r="U6" s="160"/>
      <c r="V6" s="160"/>
      <c r="W6" s="160"/>
      <c r="X6" s="160"/>
      <c r="Y6" s="164"/>
      <c r="Z6" s="160"/>
      <c r="AA6" s="160"/>
      <c r="AB6" s="160"/>
      <c r="AC6" s="160"/>
    </row>
    <row r="7" spans="12:29" ht="8.25" customHeight="1">
      <c r="L7" s="92"/>
      <c r="R7" s="160"/>
      <c r="S7" s="131"/>
      <c r="T7" s="160"/>
      <c r="U7" s="131"/>
      <c r="V7" s="131"/>
      <c r="W7" s="160"/>
      <c r="X7" s="160"/>
      <c r="Y7" s="164"/>
      <c r="Z7" s="160"/>
      <c r="AA7" s="160"/>
      <c r="AB7" s="160"/>
      <c r="AC7" s="160"/>
    </row>
    <row r="8" spans="1:29" ht="12.75" customHeight="1">
      <c r="A8" s="285" t="s">
        <v>19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R8" s="160"/>
      <c r="S8" s="131"/>
      <c r="T8" s="131"/>
      <c r="U8" s="160"/>
      <c r="V8" s="160"/>
      <c r="W8" s="160"/>
      <c r="X8" s="160"/>
      <c r="Y8" s="131"/>
      <c r="Z8" s="131"/>
      <c r="AA8" s="160"/>
      <c r="AB8" s="160"/>
      <c r="AC8" s="160"/>
    </row>
    <row r="9" spans="18:29" ht="7.5" customHeight="1"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</row>
    <row r="10" spans="1:29" ht="14.25" customHeight="1">
      <c r="A10" s="277" t="s">
        <v>40</v>
      </c>
      <c r="B10" s="296" t="s">
        <v>20</v>
      </c>
      <c r="C10" s="296" t="s">
        <v>21</v>
      </c>
      <c r="D10" s="277" t="s">
        <v>14</v>
      </c>
      <c r="E10" s="277"/>
      <c r="F10" s="277"/>
      <c r="G10" s="277"/>
      <c r="H10" s="277"/>
      <c r="I10" s="277"/>
      <c r="J10" s="297"/>
      <c r="K10" s="297"/>
      <c r="L10" s="277"/>
      <c r="M10" s="296" t="s">
        <v>22</v>
      </c>
      <c r="R10" s="160"/>
      <c r="S10" s="160"/>
      <c r="T10" s="160"/>
      <c r="U10" s="160"/>
      <c r="V10" s="160"/>
      <c r="W10" s="160"/>
      <c r="X10" s="160"/>
      <c r="Y10" s="165"/>
      <c r="Z10" s="131"/>
      <c r="AA10" s="160"/>
      <c r="AB10" s="160"/>
      <c r="AC10" s="160"/>
    </row>
    <row r="11" spans="1:13" ht="111" customHeight="1">
      <c r="A11" s="277"/>
      <c r="B11" s="296"/>
      <c r="C11" s="296"/>
      <c r="D11" s="94" t="s">
        <v>18</v>
      </c>
      <c r="E11" s="94" t="s">
        <v>23</v>
      </c>
      <c r="F11" s="94" t="s">
        <v>251</v>
      </c>
      <c r="G11" s="94" t="s">
        <v>24</v>
      </c>
      <c r="H11" s="94" t="s">
        <v>252</v>
      </c>
      <c r="I11" s="123" t="s">
        <v>33</v>
      </c>
      <c r="J11" s="94" t="s">
        <v>25</v>
      </c>
      <c r="K11" s="93" t="s">
        <v>26</v>
      </c>
      <c r="L11" s="124" t="s">
        <v>34</v>
      </c>
      <c r="M11" s="296"/>
    </row>
    <row r="12" spans="1:16" s="7" customFormat="1" ht="9.7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97" t="s">
        <v>35</v>
      </c>
      <c r="L12" s="8">
        <v>12</v>
      </c>
      <c r="M12" s="8">
        <v>13</v>
      </c>
      <c r="O12" s="139"/>
      <c r="P12" s="139"/>
    </row>
    <row r="13" spans="1:16" s="92" customFormat="1" ht="80.25" customHeight="1">
      <c r="A13" s="22" t="s">
        <v>46</v>
      </c>
      <c r="B13" s="95" t="s">
        <v>36</v>
      </c>
      <c r="C13" s="132">
        <f>C14+C15</f>
        <v>47593.29</v>
      </c>
      <c r="D13" s="132">
        <f>D14+D15</f>
        <v>102969.87000000001</v>
      </c>
      <c r="E13" s="132">
        <f aca="true" t="shared" si="0" ref="E13:M13">E14+E15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103459.55</v>
      </c>
      <c r="J13" s="132">
        <f t="shared" si="0"/>
        <v>0</v>
      </c>
      <c r="K13" s="132">
        <f t="shared" si="0"/>
        <v>0</v>
      </c>
      <c r="L13" s="132">
        <f t="shared" si="0"/>
        <v>0</v>
      </c>
      <c r="M13" s="132">
        <f t="shared" si="0"/>
        <v>47103.610000000015</v>
      </c>
      <c r="O13" s="140"/>
      <c r="P13" s="140"/>
    </row>
    <row r="14" spans="1:15" ht="12.75" customHeight="1">
      <c r="A14" s="91" t="s">
        <v>247</v>
      </c>
      <c r="B14" s="28" t="s">
        <v>27</v>
      </c>
      <c r="C14" s="133">
        <v>47593.29</v>
      </c>
      <c r="D14" s="133">
        <f>SUM('[1]DARBO lapas'!E55)</f>
        <v>0</v>
      </c>
      <c r="E14" s="133">
        <f>'[1]DARBO lapas'!E53+'[1]DARBO lapas'!G56</f>
        <v>2360.54</v>
      </c>
      <c r="F14" s="133">
        <f>SUM('[1]DARBO lapas'!E51)</f>
        <v>0</v>
      </c>
      <c r="G14" s="144"/>
      <c r="H14" s="144"/>
      <c r="I14" s="133">
        <f>'[1]DARBO lapas'!D50+'[1]DARBO lapas'!D52+'[1]DARBO lapas'!D54-'[1]DARBO lapas'!G54+'[1]DARBO lapas'!D56</f>
        <v>2850.25</v>
      </c>
      <c r="J14" s="144"/>
      <c r="K14" s="144"/>
      <c r="L14" s="144"/>
      <c r="M14" s="133">
        <f>C14+D14+E14+F14-I14</f>
        <v>47103.58</v>
      </c>
      <c r="N14" s="147"/>
      <c r="O14" s="153"/>
    </row>
    <row r="15" spans="1:13" ht="12.75" customHeight="1">
      <c r="A15" s="91" t="s">
        <v>248</v>
      </c>
      <c r="B15" s="28" t="s">
        <v>28</v>
      </c>
      <c r="C15" s="133">
        <v>0</v>
      </c>
      <c r="D15" s="133">
        <f>'[1]DARBO lapas'!E53+'[1]DARBO lapas'!E57+'[1]DARBO lapas'!E59+'[1]DARBO lapas'!E64+'[1]DARBO lapas'!E66</f>
        <v>102969.87000000001</v>
      </c>
      <c r="E15" s="133">
        <f>-E14</f>
        <v>-2360.54</v>
      </c>
      <c r="F15" s="144"/>
      <c r="G15" s="144"/>
      <c r="H15" s="144"/>
      <c r="I15" s="133">
        <f>SUM('[1]DARBO lapas'!D60+'[1]DARBO lapas'!D65+'[1]DARBO lapas'!D67+'[1]DARBO lapas'!D69+'[1]DARBO lapas'!F67)</f>
        <v>100609.3</v>
      </c>
      <c r="J15" s="144"/>
      <c r="K15" s="144"/>
      <c r="L15" s="144"/>
      <c r="M15" s="133">
        <f>C15+D15+E15+F15-I15-K15</f>
        <v>0.030000000013387762</v>
      </c>
    </row>
    <row r="16" spans="1:16" ht="96" customHeight="1">
      <c r="A16" s="22" t="s">
        <v>47</v>
      </c>
      <c r="B16" s="95" t="s">
        <v>37</v>
      </c>
      <c r="C16" s="132">
        <f>C17+C18</f>
        <v>75194.64</v>
      </c>
      <c r="D16" s="132">
        <f>D17+D18</f>
        <v>168605.82</v>
      </c>
      <c r="E16" s="132">
        <f aca="true" t="shared" si="1" ref="E16:M16">E17+E18</f>
        <v>0</v>
      </c>
      <c r="F16" s="132">
        <f t="shared" si="1"/>
        <v>0</v>
      </c>
      <c r="G16" s="132">
        <f t="shared" si="1"/>
        <v>0</v>
      </c>
      <c r="H16" s="132">
        <f t="shared" si="1"/>
        <v>0</v>
      </c>
      <c r="I16" s="132">
        <f t="shared" si="1"/>
        <v>171160.25999999998</v>
      </c>
      <c r="J16" s="132">
        <f t="shared" si="1"/>
        <v>0</v>
      </c>
      <c r="K16" s="132">
        <f t="shared" si="1"/>
        <v>0</v>
      </c>
      <c r="L16" s="132">
        <f t="shared" si="1"/>
        <v>0</v>
      </c>
      <c r="M16" s="132">
        <f t="shared" si="1"/>
        <v>72640.20000000003</v>
      </c>
      <c r="O16" s="140"/>
      <c r="P16" s="141"/>
    </row>
    <row r="17" spans="1:15" ht="12.75" customHeight="1">
      <c r="A17" s="91" t="s">
        <v>48</v>
      </c>
      <c r="B17" s="28" t="s">
        <v>27</v>
      </c>
      <c r="C17" s="133">
        <v>75104.26</v>
      </c>
      <c r="D17" s="133">
        <f>'[1]DARBO lapas'!F73</f>
        <v>267.11</v>
      </c>
      <c r="E17" s="133">
        <f>SUM('[1]DARBO lapas'!E73-'[1]DARBO lapas'!F73-'[1]DARBO lapas'!G76)</f>
        <v>2446.7</v>
      </c>
      <c r="F17" s="133">
        <v>0</v>
      </c>
      <c r="G17" s="133"/>
      <c r="H17" s="133"/>
      <c r="I17" s="133">
        <f>'[1]DARBO lapas'!D72+'[1]DARBO lapas'!D74+'[1]DARBO lapas'!D75-'[1]DARBO lapas'!G74</f>
        <v>5223.070000000001</v>
      </c>
      <c r="J17" s="133"/>
      <c r="K17" s="133"/>
      <c r="L17" s="133"/>
      <c r="M17" s="133">
        <f>C17+D17+E17+F17-I17</f>
        <v>72594.99999999999</v>
      </c>
      <c r="O17" s="142"/>
    </row>
    <row r="18" spans="1:15" ht="12.75" customHeight="1">
      <c r="A18" s="91" t="s">
        <v>49</v>
      </c>
      <c r="B18" s="28" t="s">
        <v>28</v>
      </c>
      <c r="C18" s="133">
        <v>90.38</v>
      </c>
      <c r="D18" s="133">
        <f>'[1]DARBO lapas'!E73+'[1]DARBO lapas'!E76+'[1]DARBO lapas'!E80-'[1]DARBO lapas'!F73</f>
        <v>168338.71000000002</v>
      </c>
      <c r="E18" s="133">
        <f>-'[1]DARBO lapas'!E73+'[1]DARBO lapas'!F73+'[1]DARBO lapas'!G76</f>
        <v>-2446.7</v>
      </c>
      <c r="F18" s="183"/>
      <c r="G18" s="144"/>
      <c r="H18" s="144"/>
      <c r="I18" s="133">
        <f>'[1]DARBO lapas'!D77+'[1]DARBO lapas'!D79+'[1]DARBO lapas'!D81+'[1]DARBO lapas'!D83</f>
        <v>165937.18999999997</v>
      </c>
      <c r="J18" s="144"/>
      <c r="K18" s="144"/>
      <c r="L18" s="144"/>
      <c r="M18" s="133">
        <f>C18+D18+E18+F18-I18</f>
        <v>45.200000000040745</v>
      </c>
      <c r="O18" s="142"/>
    </row>
    <row r="19" spans="1:16" ht="126.75" customHeight="1">
      <c r="A19" s="22" t="s">
        <v>50</v>
      </c>
      <c r="B19" s="95" t="s">
        <v>38</v>
      </c>
      <c r="C19" s="132">
        <f>C20+C21</f>
        <v>271233.93</v>
      </c>
      <c r="D19" s="132">
        <f aca="true" t="shared" si="2" ref="D19:M19">D20+D21</f>
        <v>492.59</v>
      </c>
      <c r="E19" s="132">
        <f t="shared" si="2"/>
        <v>0</v>
      </c>
      <c r="F19" s="132">
        <f t="shared" si="2"/>
        <v>0</v>
      </c>
      <c r="G19" s="132">
        <f t="shared" si="2"/>
        <v>0</v>
      </c>
      <c r="H19" s="132">
        <f t="shared" si="2"/>
        <v>0</v>
      </c>
      <c r="I19" s="132">
        <f t="shared" si="2"/>
        <v>3687.83</v>
      </c>
      <c r="J19" s="132">
        <f t="shared" si="2"/>
        <v>0</v>
      </c>
      <c r="K19" s="132">
        <f t="shared" si="2"/>
        <v>-26.08</v>
      </c>
      <c r="L19" s="132">
        <f t="shared" si="2"/>
        <v>0</v>
      </c>
      <c r="M19" s="132">
        <f t="shared" si="2"/>
        <v>268012.61</v>
      </c>
      <c r="O19" s="140"/>
      <c r="P19" s="141"/>
    </row>
    <row r="20" spans="1:13" ht="12.75" customHeight="1">
      <c r="A20" s="91" t="s">
        <v>51</v>
      </c>
      <c r="B20" s="28" t="s">
        <v>27</v>
      </c>
      <c r="C20" s="133">
        <v>271207.85</v>
      </c>
      <c r="D20" s="133"/>
      <c r="E20" s="133"/>
      <c r="F20" s="144"/>
      <c r="G20" s="133"/>
      <c r="H20" s="133"/>
      <c r="I20" s="133">
        <f>SUM('[1]DARBO lapas'!D44)</f>
        <v>3195.24</v>
      </c>
      <c r="J20" s="144"/>
      <c r="K20" s="144"/>
      <c r="L20" s="144"/>
      <c r="M20" s="133">
        <f>C20+D20+E20+F20-I20</f>
        <v>268012.61</v>
      </c>
    </row>
    <row r="21" spans="1:13" ht="12.75" customHeight="1">
      <c r="A21" s="91" t="s">
        <v>52</v>
      </c>
      <c r="B21" s="28" t="s">
        <v>28</v>
      </c>
      <c r="C21" s="133">
        <v>26.08</v>
      </c>
      <c r="D21" s="133">
        <f>'[1]DARBO lapas'!E45</f>
        <v>492.59</v>
      </c>
      <c r="E21" s="133"/>
      <c r="F21" s="144"/>
      <c r="G21" s="133"/>
      <c r="H21" s="133"/>
      <c r="I21" s="133">
        <f>SUM('[1]DARBO lapas'!D46)</f>
        <v>492.59</v>
      </c>
      <c r="J21" s="144"/>
      <c r="K21" s="133">
        <v>-26.08</v>
      </c>
      <c r="L21" s="133"/>
      <c r="M21" s="133">
        <f>C21+D21+E21-I21+K21+L21:L30</f>
        <v>-1.4210854715202004E-14</v>
      </c>
    </row>
    <row r="22" spans="1:16" s="92" customFormat="1" ht="12.75" customHeight="1">
      <c r="A22" s="22" t="s">
        <v>53</v>
      </c>
      <c r="B22" s="95" t="s">
        <v>29</v>
      </c>
      <c r="C22" s="132">
        <f>C23+C24</f>
        <v>5528.33</v>
      </c>
      <c r="D22" s="132">
        <f aca="true" t="shared" si="3" ref="D22:K22">D23+D24</f>
        <v>0</v>
      </c>
      <c r="E22" s="132">
        <f t="shared" si="3"/>
        <v>0</v>
      </c>
      <c r="F22" s="132">
        <f t="shared" si="3"/>
        <v>1899.39</v>
      </c>
      <c r="G22" s="132">
        <f t="shared" si="3"/>
        <v>0</v>
      </c>
      <c r="H22" s="132">
        <f t="shared" si="3"/>
        <v>0</v>
      </c>
      <c r="I22" s="132">
        <f t="shared" si="3"/>
        <v>2521.48</v>
      </c>
      <c r="J22" s="132">
        <f t="shared" si="3"/>
        <v>0</v>
      </c>
      <c r="K22" s="132">
        <f t="shared" si="3"/>
        <v>0</v>
      </c>
      <c r="L22" s="132"/>
      <c r="M22" s="132">
        <f>C22+D22+E22+F22-I22</f>
        <v>4906.24</v>
      </c>
      <c r="O22" s="140"/>
      <c r="P22" s="140"/>
    </row>
    <row r="23" spans="1:13" ht="12.75" customHeight="1">
      <c r="A23" s="91" t="s">
        <v>249</v>
      </c>
      <c r="B23" s="28" t="s">
        <v>27</v>
      </c>
      <c r="C23" s="133">
        <v>5528.33</v>
      </c>
      <c r="D23" s="133">
        <f>'[1]DARBO lapas'!C89</f>
        <v>0</v>
      </c>
      <c r="E23" s="133"/>
      <c r="F23" s="133">
        <f>SUM('[1]DARBO lapas'!E87+'[1]DARBO lapas'!E91+'[1]DARBO lapas'!E93+'[1]DARBO lapas'!E95+'[1]DARBO lapas'!E97)</f>
        <v>1899.39</v>
      </c>
      <c r="G23" s="133"/>
      <c r="H23" s="133"/>
      <c r="I23" s="133">
        <f>SUM('[1]DARBO lapas'!D86+'[1]DARBO lapas'!D88+'[1]DARBO lapas'!D90+'[1]DARBO lapas'!D92+'[1]DARBO lapas'!D94+'[1]DARBO lapas'!D98)</f>
        <v>2521.48</v>
      </c>
      <c r="J23" s="133"/>
      <c r="K23" s="144"/>
      <c r="L23" s="144"/>
      <c r="M23" s="133">
        <f>C23+D23+E23+F23-I23</f>
        <v>4906.24</v>
      </c>
    </row>
    <row r="24" spans="1:16" ht="12.75" customHeight="1">
      <c r="A24" s="91" t="s">
        <v>250</v>
      </c>
      <c r="B24" s="28" t="s">
        <v>28</v>
      </c>
      <c r="C24" s="133">
        <v>0</v>
      </c>
      <c r="D24" s="133">
        <f>SUM('[1]DARBO lapas'!E99+'[1]DARBO lapas'!E101+'[1]DARBO lapas'!E103)</f>
        <v>0</v>
      </c>
      <c r="E24" s="133"/>
      <c r="F24" s="133"/>
      <c r="G24" s="133"/>
      <c r="H24" s="133"/>
      <c r="I24" s="154">
        <f>SUM('[1]DARBO lapas'!D100+'[1]DARBO lapas'!D102+'[1]DARBO lapas'!D104)</f>
        <v>0</v>
      </c>
      <c r="J24" s="133"/>
      <c r="K24" s="144"/>
      <c r="L24" s="144"/>
      <c r="M24" s="133">
        <f>C24+D24+E24+F24-I24</f>
        <v>0</v>
      </c>
      <c r="O24" s="166"/>
      <c r="P24" s="166"/>
    </row>
    <row r="25" spans="1:16" s="92" customFormat="1" ht="12.75" customHeight="1">
      <c r="A25" s="22" t="s">
        <v>54</v>
      </c>
      <c r="B25" s="95" t="s">
        <v>30</v>
      </c>
      <c r="C25" s="132">
        <f>C13+C16+C19+C22</f>
        <v>399550.19</v>
      </c>
      <c r="D25" s="132">
        <f aca="true" t="shared" si="4" ref="D25:M25">D13+D16+D19+D22</f>
        <v>272068.28</v>
      </c>
      <c r="E25" s="132">
        <f t="shared" si="4"/>
        <v>0</v>
      </c>
      <c r="F25" s="132">
        <f t="shared" si="4"/>
        <v>1899.39</v>
      </c>
      <c r="G25" s="132">
        <f t="shared" si="4"/>
        <v>0</v>
      </c>
      <c r="H25" s="132">
        <f t="shared" si="4"/>
        <v>0</v>
      </c>
      <c r="I25" s="132">
        <f t="shared" si="4"/>
        <v>280829.12</v>
      </c>
      <c r="J25" s="132">
        <f t="shared" si="4"/>
        <v>0</v>
      </c>
      <c r="K25" s="132">
        <f t="shared" si="4"/>
        <v>-26.08</v>
      </c>
      <c r="L25" s="132"/>
      <c r="M25" s="132">
        <f t="shared" si="4"/>
        <v>392662.66000000003</v>
      </c>
      <c r="O25" s="157"/>
      <c r="P25" s="167"/>
    </row>
    <row r="26" spans="1:16" s="92" customFormat="1" ht="3.75" customHeight="1">
      <c r="A26" s="134"/>
      <c r="B26" s="135"/>
      <c r="C26" s="136"/>
      <c r="D26" s="136"/>
      <c r="E26" s="136"/>
      <c r="F26" s="194"/>
      <c r="G26" s="136"/>
      <c r="H26" s="136"/>
      <c r="I26" s="136"/>
      <c r="J26" s="136"/>
      <c r="K26" s="136"/>
      <c r="L26" s="136"/>
      <c r="M26" s="136"/>
      <c r="O26" s="157"/>
      <c r="P26" s="167"/>
    </row>
    <row r="27" spans="6:15" ht="9.75" customHeight="1">
      <c r="F27" s="147"/>
      <c r="O27" s="158"/>
    </row>
    <row r="28" spans="2:15" ht="15.75">
      <c r="B28" s="96"/>
      <c r="F28" s="147"/>
      <c r="O28" s="159"/>
    </row>
    <row r="29" spans="2:15" ht="15.75">
      <c r="B29" s="96"/>
      <c r="F29" s="147"/>
      <c r="O29" s="158"/>
    </row>
    <row r="30" spans="2:15" ht="15.75">
      <c r="B30" s="96"/>
      <c r="F30" s="147"/>
      <c r="O30" s="158"/>
    </row>
  </sheetData>
  <sheetProtection/>
  <mergeCells count="10">
    <mergeCell ref="B3:D3"/>
    <mergeCell ref="A5:M5"/>
    <mergeCell ref="A6:M6"/>
    <mergeCell ref="K4:M4"/>
    <mergeCell ref="A8:M8"/>
    <mergeCell ref="M10:M11"/>
    <mergeCell ref="A10:A11"/>
    <mergeCell ref="B10:B11"/>
    <mergeCell ref="C10:C11"/>
    <mergeCell ref="D10:L10"/>
  </mergeCells>
  <printOptions/>
  <pageMargins left="0.7480314960629921" right="0.7480314960629921" top="0" bottom="0" header="0.5118110236220472" footer="0.5118110236220472"/>
  <pageSetup horizontalDpi="600" verticalDpi="600"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Audrone</dc:creator>
  <cp:keywords/>
  <dc:description/>
  <cp:lastModifiedBy>„Windows“ vartotojas</cp:lastModifiedBy>
  <cp:lastPrinted>2019-06-26T08:47:35Z</cp:lastPrinted>
  <dcterms:created xsi:type="dcterms:W3CDTF">2011-03-03T15:37:08Z</dcterms:created>
  <dcterms:modified xsi:type="dcterms:W3CDTF">2019-08-20T05:47:17Z</dcterms:modified>
  <cp:category/>
  <cp:version/>
  <cp:contentType/>
  <cp:contentStatus/>
</cp:coreProperties>
</file>