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0"/>
  </bookViews>
  <sheets>
    <sheet name="FBA Suvest." sheetId="1" r:id="rId1"/>
    <sheet name="VRA Suvest" sheetId="2" r:id="rId2"/>
    <sheet name="20 stand 4pr" sheetId="3" r:id="rId3"/>
  </sheets>
  <externalReferences>
    <externalReference r:id="rId6"/>
  </externalReferences>
  <definedNames>
    <definedName name="_xlnm.Print_Titles" localSheetId="2">'20 stand 4pr'!$10:$12</definedName>
  </definedNames>
  <calcPr fullCalcOnLoad="1"/>
</workbook>
</file>

<file path=xl/sharedStrings.xml><?xml version="1.0" encoding="utf-8"?>
<sst xmlns="http://schemas.openxmlformats.org/spreadsheetml/2006/main" count="341" uniqueCount="270">
  <si>
    <t>Panevėžio lopšelis-darželis "Aušra"</t>
  </si>
  <si>
    <t>įm. k. 190375595; adresas: Ststybininkų 9, Panevėžys</t>
  </si>
  <si>
    <t>Ramutė Margevičienė</t>
  </si>
  <si>
    <t xml:space="preserve">P2 </t>
  </si>
  <si>
    <t>P 1</t>
  </si>
  <si>
    <t>P 4</t>
  </si>
  <si>
    <t>P 5</t>
  </si>
  <si>
    <t>P 6</t>
  </si>
  <si>
    <t>P 7</t>
  </si>
  <si>
    <t>P 8</t>
  </si>
  <si>
    <t>P 9</t>
  </si>
  <si>
    <t>Per ataskaitinį laikotarpį</t>
  </si>
  <si>
    <t>Iš Europos Sąjungos, užsienio valstybių ir tarptautinių organizac</t>
  </si>
  <si>
    <t>3.9. Finansavimo sumos</t>
  </si>
  <si>
    <r>
      <t xml:space="preserve">Pateikimo valiuta ir tikslumas: eurais </t>
    </r>
    <r>
      <rPr>
        <i/>
        <sz val="12"/>
        <rFont val="TimesNewRoman,Bold"/>
        <family val="0"/>
      </rPr>
      <t>ir centais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</si>
  <si>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</si>
  <si>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</si>
  <si>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</si>
  <si>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</si>
  <si>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</si>
  <si>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</si>
  <si>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</si>
  <si>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</si>
  <si>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</si>
  <si>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</si>
  <si>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</si>
  <si>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</si>
  <si>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</si>
  <si>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</si>
  <si>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</si>
  <si>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</si>
  <si>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</si>
  <si>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</si>
  <si>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</si>
  <si>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</si>
  <si>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</si>
  <si>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</si>
  <si>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t>Eil. Nr.</t>
  </si>
  <si>
    <t>Straipsniai</t>
  </si>
  <si>
    <t>Plėtros darbai</t>
  </si>
  <si>
    <t>Programinė įranga ir jos licencijos</t>
  </si>
  <si>
    <t>Kitas nematerialusis turtas</t>
  </si>
  <si>
    <t>1.</t>
  </si>
  <si>
    <t>2.</t>
  </si>
  <si>
    <t>2.1.</t>
  </si>
  <si>
    <t>2.2.</t>
  </si>
  <si>
    <t>3.</t>
  </si>
  <si>
    <t>3.1.</t>
  </si>
  <si>
    <t>3.2.</t>
  </si>
  <si>
    <t>4.</t>
  </si>
  <si>
    <t>5.</t>
  </si>
  <si>
    <t xml:space="preserve"> </t>
  </si>
  <si>
    <t>2 priedas</t>
  </si>
  <si>
    <t>Žemė</t>
  </si>
  <si>
    <t>Pastatai</t>
  </si>
  <si>
    <t>Mašinos ir įrenginiai</t>
  </si>
  <si>
    <t>Baldai ir biuro įranga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</si>
  <si>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</si>
  <si>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</si>
  <si>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</si>
  <si>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</si>
  <si>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</si>
  <si>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</si>
  <si>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</si>
  <si>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</si>
  <si>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</si>
  <si>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</si>
  <si>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</si>
  <si>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</si>
  <si>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</si>
  <si>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</si>
  <si>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</si>
  <si>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</si>
  <si>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</si>
  <si>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</si>
  <si>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</si>
  <si>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</si>
  <si>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</si>
  <si>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</si>
  <si>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</si>
  <si>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</si>
  <si>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</si>
  <si>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</si>
  <si>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</si>
  <si>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</si>
  <si>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</si>
  <si>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</si>
  <si>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</si>
  <si>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</si>
  <si>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</si>
  <si>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</si>
  <si>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</si>
  <si>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</si>
  <si>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</si>
  <si>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</si>
  <si>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</si>
  <si>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</si>
  <si>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</si>
  <si>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</si>
  <si>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</si>
  <si>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</si>
  <si>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</si>
  <si>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</si>
  <si>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</si>
  <si>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</si>
  <si>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</si>
  <si>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</si>
  <si>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</si>
  <si>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</si>
  <si>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</si>
  <si>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</si>
  <si>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</si>
  <si>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</si>
  <si>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</si>
  <si>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</si>
  <si>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</si>
  <si>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</si>
  <si>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</si>
  <si>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</si>
  <si>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</si>
  <si>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</si>
  <si>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</si>
  <si>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</si>
  <si>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</si>
  <si>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</si>
  <si>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</si>
  <si>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</si>
  <si>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</si>
  <si>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</si>
  <si>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</si>
  <si>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</si>
  <si>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</si>
  <si>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</si>
  <si>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</si>
  <si>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</si>
  <si>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</si>
  <si>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</si>
  <si>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</si>
  <si>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P12</t>
  </si>
  <si>
    <t>P11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</si>
  <si>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</si>
  <si>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</si>
  <si>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</si>
  <si>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</si>
  <si>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</si>
  <si>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</si>
  <si>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</si>
  <si>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</si>
  <si>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</si>
  <si>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</si>
  <si>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</si>
  <si>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</si>
  <si>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</si>
  <si>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</si>
  <si>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</si>
  <si>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</si>
  <si>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</si>
  <si>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</si>
  <si>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</si>
  <si>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</si>
  <si>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</si>
  <si>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</si>
  <si>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</si>
  <si>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</si>
  <si>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</si>
  <si>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</si>
  <si>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</si>
  <si>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</si>
  <si>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</si>
  <si>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</si>
  <si>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</si>
  <si>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</si>
  <si>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</si>
  <si>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</si>
  <si>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</si>
  <si>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</si>
  <si>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</si>
  <si>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</si>
  <si>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</si>
  <si>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</si>
  <si>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</si>
  <si>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</si>
  <si>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</si>
  <si>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</si>
  <si>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</si>
  <si>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</si>
  <si>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</si>
  <si>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</si>
  <si>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</si>
  <si>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</si>
  <si>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</si>
  <si>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</si>
  <si>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</si>
  <si>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</si>
  <si>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</si>
  <si>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</si>
  <si>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</si>
  <si>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</si>
  <si>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</si>
  <si>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</si>
  <si>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</si>
  <si>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</si>
  <si>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</si>
  <si>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</si>
  <si>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</si>
  <si>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</si>
  <si>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</si>
  <si>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</si>
  <si>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</si>
  <si>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</si>
  <si>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</si>
  <si>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</si>
  <si>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II.6.2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</si>
  <si>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</si>
  <si>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</si>
  <si>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</si>
  <si>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</si>
  <si>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</si>
  <si>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</si>
  <si>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</si>
  <si>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</si>
  <si>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</si>
  <si>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</si>
  <si>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</si>
  <si>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</si>
  <si>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</si>
  <si>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</si>
  <si>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</si>
  <si>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</si>
  <si>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</si>
  <si>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P3</t>
  </si>
  <si>
    <t>Vyr. buhalterė</t>
  </si>
  <si>
    <t>IV.2</t>
  </si>
  <si>
    <t>Ankstesnių metų perviršis ar deficitas</t>
  </si>
  <si>
    <t>MAŽUMOS DALIS</t>
  </si>
  <si>
    <t>IŠ VISO FINANSAVIMO SUMŲ, ĮSIPAREIGOJIMŲ, GRYNOJO TURTO IR MAŽUMOS DALIES:</t>
  </si>
  <si>
    <t>1.1.</t>
  </si>
  <si>
    <t>1.2.</t>
  </si>
  <si>
    <t>4.1.</t>
  </si>
  <si>
    <t>4.2.</t>
  </si>
  <si>
    <t>Neatlygintinai gautas turtas</t>
  </si>
  <si>
    <t>Finansavimo sumų sumažėjimas dėl turto pardavimo</t>
  </si>
  <si>
    <t>P13</t>
  </si>
  <si>
    <t xml:space="preserve">                                                                                                                     (parašas)</t>
  </si>
  <si>
    <t>(teisės aktais įpareigoto pasirašyti asmens pareigų pavadinimas)               (parašas)</t>
  </si>
  <si>
    <t>P10</t>
  </si>
  <si>
    <t>P14</t>
  </si>
  <si>
    <t>P15</t>
  </si>
  <si>
    <t>P16</t>
  </si>
  <si>
    <t>P17</t>
  </si>
  <si>
    <t>Direktorė</t>
  </si>
  <si>
    <t>Vilma Samulionienė</t>
  </si>
  <si>
    <t>2020.03.31</t>
  </si>
  <si>
    <t>PAGAL 2020 M. KOVO MĖN. 31 D. DUOMENIS</t>
  </si>
  <si>
    <t xml:space="preserve">      2020-05-20    Nr.</t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</si>
  <si>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</si>
  <si>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</si>
  <si>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(teisės aktais įpareigoto pasirašyti asmens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pareigų pavadinimas)              (parašas)</t>
    </r>
  </si>
  <si>
    <t>2-ojo VSAFAS ,,Finansinės būklės ataskaita"</t>
  </si>
  <si>
    <t xml:space="preserve">                                                                                 2 Priedas</t>
  </si>
  <si>
    <t>(Žemesnio lygio viešojo sektoriaus subjektų, išskyrus mokesčių fondus ir išteklių fondus, finansinės būklės</t>
  </si>
  <si>
    <t>ataskaitos forma)</t>
  </si>
  <si>
    <t>(Viešojo sektoriaus subjekto arba viešojo sektoriaus subjektų grupės pavadinimas)</t>
  </si>
  <si>
    <t>Įm. k. 190375595; adresas: Statybininkų g. 9, Panevėžys</t>
  </si>
  <si>
    <t xml:space="preserve">(Viešojo sektoriaus subjekto, parengusio finansinės būklės ataskaitą (konsoliduotąją finansinės būklės ataskaitą), </t>
  </si>
  <si>
    <t>kodas, adresas)</t>
  </si>
  <si>
    <t>PAGAL 2020 m. KOVO MĖN. 31 D. DUOMENIS</t>
  </si>
  <si>
    <t>Pateikimo valiuta ir tikslumas: eurais ir centais</t>
  </si>
  <si>
    <t xml:space="preserve">     Grąžintinos finansavimo sumos</t>
  </si>
  <si>
    <t xml:space="preserve">     Kitos mokėtinos sumos biudžetui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</si>
</sst>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#,##0.00\ &quot;€&quot;"/>
    <numFmt numFmtId="182" formatCode="[$-427]yyyy\ &quot;m&quot;\.\ mmmm\ d\ &quot;d&quot;\.\,\ dddd"/>
  </numFmts>
  <fonts count="6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NewRoman,Bold"/>
      <family val="0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TimesNewRoman,Bold"/>
      <family val="0"/>
    </font>
    <font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2" fontId="6" fillId="0" borderId="10" xfId="0" applyNumberFormat="1" applyFont="1" applyFill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2" fontId="16" fillId="0" borderId="10" xfId="0" applyNumberFormat="1" applyFont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" fontId="6" fillId="0" borderId="10" xfId="0" applyNumberFormat="1" applyFont="1" applyBorder="1" applyAlignment="1" quotePrefix="1">
      <alignment horizontal="right" vertical="center"/>
    </xf>
    <xf numFmtId="0" fontId="6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vertical="top"/>
    </xf>
    <xf numFmtId="2" fontId="65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vertical="center"/>
    </xf>
    <xf numFmtId="0" fontId="22" fillId="32" borderId="0" xfId="0" applyFont="1" applyFill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22" fillId="32" borderId="10" xfId="0" applyFont="1" applyFill="1" applyBorder="1" applyAlignment="1">
      <alignment horizontal="center" vertical="center" wrapText="1"/>
    </xf>
    <xf numFmtId="2" fontId="24" fillId="32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22" fillId="32" borderId="13" xfId="0" applyFont="1" applyFill="1" applyBorder="1" applyAlignment="1">
      <alignment horizontal="left" vertical="center"/>
    </xf>
    <xf numFmtId="0" fontId="25" fillId="32" borderId="14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vertical="center" wrapText="1"/>
    </xf>
    <xf numFmtId="0" fontId="22" fillId="32" borderId="12" xfId="0" applyFont="1" applyFill="1" applyBorder="1" applyAlignment="1">
      <alignment horizontal="left" vertical="center"/>
    </xf>
    <xf numFmtId="0" fontId="22" fillId="32" borderId="11" xfId="0" applyFont="1" applyFill="1" applyBorder="1" applyAlignment="1">
      <alignment horizontal="left" vertical="center"/>
    </xf>
    <xf numFmtId="16" fontId="22" fillId="32" borderId="15" xfId="0" applyNumberFormat="1" applyFont="1" applyFill="1" applyBorder="1" applyAlignment="1">
      <alignment horizontal="center" vertical="center" wrapText="1"/>
    </xf>
    <xf numFmtId="2" fontId="22" fillId="32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16" fontId="22" fillId="32" borderId="10" xfId="0" applyNumberFormat="1" applyFont="1" applyFill="1" applyBorder="1" applyAlignment="1">
      <alignment horizontal="center" vertical="center" wrapText="1"/>
    </xf>
    <xf numFmtId="49" fontId="22" fillId="32" borderId="12" xfId="0" applyNumberFormat="1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left" vertical="center"/>
    </xf>
    <xf numFmtId="0" fontId="22" fillId="32" borderId="16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left" vertical="center"/>
    </xf>
    <xf numFmtId="0" fontId="22" fillId="32" borderId="18" xfId="0" applyFont="1" applyFill="1" applyBorder="1" applyAlignment="1">
      <alignment horizontal="left" vertical="center"/>
    </xf>
    <xf numFmtId="2" fontId="23" fillId="32" borderId="10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32" borderId="10" xfId="0" applyFont="1" applyFill="1" applyBorder="1" applyAlignment="1">
      <alignment horizontal="left" vertical="center"/>
    </xf>
    <xf numFmtId="16" fontId="22" fillId="32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/>
    </xf>
    <xf numFmtId="0" fontId="26" fillId="32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16" fontId="26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32" borderId="10" xfId="0" applyFont="1" applyFill="1" applyBorder="1" applyAlignment="1" quotePrefix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32" borderId="10" xfId="0" applyFont="1" applyFill="1" applyBorder="1" applyAlignment="1" quotePrefix="1">
      <alignment horizontal="center" vertical="center" wrapText="1"/>
    </xf>
    <xf numFmtId="2" fontId="3" fillId="32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2" fillId="32" borderId="16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32" borderId="14" xfId="0" applyFont="1" applyFill="1" applyBorder="1" applyAlignment="1">
      <alignment horizontal="left" vertical="center"/>
    </xf>
    <xf numFmtId="0" fontId="25" fillId="32" borderId="12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left" vertical="center"/>
    </xf>
    <xf numFmtId="0" fontId="22" fillId="32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/>
    </xf>
    <xf numFmtId="0" fontId="3" fillId="32" borderId="19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left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vertical="center" wrapText="1"/>
    </xf>
    <xf numFmtId="0" fontId="22" fillId="32" borderId="20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4" fontId="66" fillId="0" borderId="0" xfId="0" applyNumberFormat="1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24" fillId="0" borderId="0" xfId="0" applyNumberFormat="1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2" fontId="22" fillId="0" borderId="10" xfId="0" applyNumberFormat="1" applyFont="1" applyBorder="1" applyAlignment="1">
      <alignment horizontal="right" vertical="center" wrapText="1"/>
    </xf>
    <xf numFmtId="2" fontId="66" fillId="0" borderId="10" xfId="0" applyNumberFormat="1" applyFont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2" fontId="67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2" fontId="66" fillId="33" borderId="10" xfId="0" applyNumberFormat="1" applyFont="1" applyFill="1" applyBorder="1" applyAlignment="1">
      <alignment horizontal="right" vertical="center" wrapText="1"/>
    </xf>
    <xf numFmtId="2" fontId="22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68" fillId="0" borderId="0" xfId="0" applyNumberFormat="1" applyFont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22" fillId="32" borderId="20" xfId="0" applyFont="1" applyFill="1" applyBorder="1" applyAlignment="1">
      <alignment horizontal="left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25" xfId="0" applyFont="1" applyBorder="1" applyAlignment="1">
      <alignment horizontal="left" wrapText="1"/>
    </xf>
    <xf numFmtId="0" fontId="9" fillId="0" borderId="25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R_I%20ketv.%20Au&#353;ra_Darbu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viršis 31 s-tos"/>
      <sheetName val="DARBO lapas"/>
      <sheetName val="VRA Suvest"/>
      <sheetName val="FBA Suvest"/>
      <sheetName val="20 stand 4pr"/>
      <sheetName val="Gautos finans.sumos"/>
      <sheetName val="PSA_detalizavimas"/>
      <sheetName val="5 stand._PSA"/>
      <sheetName val="8st. 1 pr."/>
      <sheetName val="13st.1pr."/>
      <sheetName val="12st.1pr."/>
      <sheetName val="8 stand 1 pr"/>
      <sheetName val="8 stand. 1pr."/>
      <sheetName val="20 stand 5 pr"/>
      <sheetName val="4 stand GTPA"/>
      <sheetName val="8 stand 2 pr"/>
      <sheetName val="13st.2pr."/>
      <sheetName val="6 stand 5 pr"/>
      <sheetName val="12st.3pr."/>
      <sheetName val="17 stand 4 pr"/>
      <sheetName val="17 stand 5 pr"/>
      <sheetName val="17 stand 6 pr"/>
      <sheetName val="16 stand 2 pr"/>
      <sheetName val="16 stand 3 pr"/>
      <sheetName val="16 stand 4pr"/>
      <sheetName val="8 stand 3 pr"/>
      <sheetName val="6 stand 6 pr"/>
      <sheetName val="17 stand 7 pr"/>
      <sheetName val="17 stand 8 pr"/>
      <sheetName val="17 stand 9 pr"/>
      <sheetName val="17 stand 10 pr"/>
      <sheetName val="17 stand 11 pr"/>
      <sheetName val="17 stand 12 pr"/>
      <sheetName val="17 stand 13 pr"/>
      <sheetName val="18 stand 3 pr"/>
      <sheetName val="18 stand 4 pr"/>
      <sheetName val="10 stand 2 pr"/>
      <sheetName val="6 stand 4 pr"/>
      <sheetName val="25 stand_segmentai"/>
      <sheetName val="14 stand 1pr"/>
      <sheetName val="18 stand 5 pr"/>
    </sheetNames>
    <sheetDataSet>
      <sheetData sheetId="1">
        <row r="15">
          <cell r="T15">
            <v>0</v>
          </cell>
        </row>
        <row r="16">
          <cell r="T16">
            <v>0</v>
          </cell>
        </row>
        <row r="17">
          <cell r="T17">
            <v>0</v>
          </cell>
        </row>
        <row r="41">
          <cell r="T41">
            <v>0</v>
          </cell>
        </row>
        <row r="44">
          <cell r="D44">
            <v>1597.62</v>
          </cell>
        </row>
        <row r="45">
          <cell r="E45">
            <v>1486.73</v>
          </cell>
        </row>
        <row r="46">
          <cell r="D46">
            <v>1486.73</v>
          </cell>
        </row>
        <row r="50">
          <cell r="D50">
            <v>281.94</v>
          </cell>
        </row>
        <row r="51">
          <cell r="E51">
            <v>0</v>
          </cell>
        </row>
        <row r="52">
          <cell r="D52">
            <v>0</v>
          </cell>
        </row>
        <row r="53">
          <cell r="E53">
            <v>131</v>
          </cell>
        </row>
        <row r="54">
          <cell r="D54">
            <v>149.76</v>
          </cell>
          <cell r="G54">
            <v>18.76</v>
          </cell>
        </row>
        <row r="55">
          <cell r="E55">
            <v>0</v>
          </cell>
        </row>
        <row r="56">
          <cell r="D56">
            <v>0</v>
          </cell>
          <cell r="G56">
            <v>0</v>
          </cell>
        </row>
        <row r="57">
          <cell r="E57">
            <v>0</v>
          </cell>
        </row>
        <row r="59">
          <cell r="E59">
            <v>37187.1</v>
          </cell>
        </row>
        <row r="60">
          <cell r="D60">
            <v>37187.1</v>
          </cell>
        </row>
        <row r="64">
          <cell r="E64">
            <v>0</v>
          </cell>
        </row>
        <row r="65">
          <cell r="D65">
            <v>0</v>
          </cell>
        </row>
        <row r="72">
          <cell r="D72">
            <v>1295.28</v>
          </cell>
        </row>
        <row r="73">
          <cell r="E73">
            <v>1310.39</v>
          </cell>
          <cell r="F73">
            <v>167.52</v>
          </cell>
        </row>
        <row r="74">
          <cell r="D74">
            <v>1411.97</v>
          </cell>
          <cell r="G74">
            <v>269.1</v>
          </cell>
        </row>
        <row r="76">
          <cell r="E76">
            <v>61632.77</v>
          </cell>
        </row>
        <row r="77">
          <cell r="D77">
            <v>61800.29</v>
          </cell>
        </row>
        <row r="80">
          <cell r="E80">
            <v>0</v>
          </cell>
        </row>
        <row r="81">
          <cell r="D81">
            <v>0</v>
          </cell>
        </row>
        <row r="83">
          <cell r="D83">
            <v>21.24</v>
          </cell>
        </row>
        <row r="86">
          <cell r="D86">
            <v>30.24</v>
          </cell>
        </row>
        <row r="87">
          <cell r="E87">
            <v>0</v>
          </cell>
        </row>
        <row r="88">
          <cell r="D88">
            <v>0</v>
          </cell>
        </row>
        <row r="89">
          <cell r="C89">
            <v>0</v>
          </cell>
        </row>
        <row r="90">
          <cell r="D90">
            <v>0</v>
          </cell>
        </row>
        <row r="91">
          <cell r="E91">
            <v>1010.23</v>
          </cell>
        </row>
        <row r="92">
          <cell r="D92">
            <v>1010.23</v>
          </cell>
        </row>
        <row r="97">
          <cell r="E97">
            <v>0</v>
          </cell>
        </row>
        <row r="98">
          <cell r="D98">
            <v>0</v>
          </cell>
        </row>
        <row r="100">
          <cell r="D100">
            <v>0</v>
          </cell>
        </row>
        <row r="101">
          <cell r="E101">
            <v>0</v>
          </cell>
        </row>
        <row r="102">
          <cell r="D102">
            <v>0</v>
          </cell>
        </row>
        <row r="103">
          <cell r="E103">
            <v>0</v>
          </cell>
        </row>
        <row r="104">
          <cell r="D104">
            <v>0</v>
          </cell>
        </row>
        <row r="155">
          <cell r="W155">
            <v>1597.62</v>
          </cell>
        </row>
        <row r="156">
          <cell r="W156">
            <v>281.94</v>
          </cell>
        </row>
        <row r="157">
          <cell r="W157">
            <v>149.76</v>
          </cell>
        </row>
        <row r="158">
          <cell r="W158">
            <v>0</v>
          </cell>
        </row>
        <row r="164">
          <cell r="W164">
            <v>1295.28</v>
          </cell>
        </row>
        <row r="165">
          <cell r="W165">
            <v>1411.97</v>
          </cell>
        </row>
        <row r="166">
          <cell r="W166">
            <v>0</v>
          </cell>
        </row>
        <row r="167">
          <cell r="W167">
            <v>30.24</v>
          </cell>
        </row>
        <row r="168">
          <cell r="W168">
            <v>1010.23</v>
          </cell>
        </row>
        <row r="169">
          <cell r="W169">
            <v>0</v>
          </cell>
        </row>
        <row r="172">
          <cell r="W172">
            <v>1486.73</v>
          </cell>
        </row>
        <row r="173">
          <cell r="W173">
            <v>56203.840000000004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9">
          <cell r="W179">
            <v>88964.9</v>
          </cell>
        </row>
        <row r="180">
          <cell r="W180">
            <v>0</v>
          </cell>
        </row>
        <row r="181">
          <cell r="E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5">
          <cell r="W185">
            <v>58.74</v>
          </cell>
        </row>
        <row r="186">
          <cell r="W186">
            <v>12147.3</v>
          </cell>
        </row>
        <row r="187">
          <cell r="W187">
            <v>6578</v>
          </cell>
        </row>
        <row r="188">
          <cell r="W188">
            <v>506.31</v>
          </cell>
        </row>
        <row r="189">
          <cell r="W189">
            <v>81.54</v>
          </cell>
        </row>
        <row r="190">
          <cell r="V190">
            <v>45244.5</v>
          </cell>
        </row>
        <row r="191">
          <cell r="V191">
            <v>77732.70999999999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9360.5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206.51</v>
          </cell>
        </row>
        <row r="198">
          <cell r="V198">
            <v>486.75</v>
          </cell>
        </row>
        <row r="199">
          <cell r="V199">
            <v>0</v>
          </cell>
        </row>
        <row r="200">
          <cell r="V200">
            <v>658.82</v>
          </cell>
        </row>
        <row r="201">
          <cell r="V201">
            <v>1172.58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151.46</v>
          </cell>
        </row>
        <row r="209">
          <cell r="V209">
            <v>52.62</v>
          </cell>
        </row>
        <row r="210">
          <cell r="V210">
            <v>3152.46</v>
          </cell>
        </row>
        <row r="211">
          <cell r="V211">
            <v>8660.74</v>
          </cell>
        </row>
        <row r="212">
          <cell r="V212">
            <v>916.66</v>
          </cell>
        </row>
        <row r="213">
          <cell r="V213">
            <v>615.43</v>
          </cell>
        </row>
        <row r="214">
          <cell r="V214">
            <v>231.01</v>
          </cell>
        </row>
        <row r="215">
          <cell r="V215">
            <v>243.26</v>
          </cell>
        </row>
        <row r="216">
          <cell r="V216">
            <v>0</v>
          </cell>
        </row>
        <row r="217">
          <cell r="V217">
            <v>287.92</v>
          </cell>
        </row>
        <row r="218">
          <cell r="V218">
            <v>444.68</v>
          </cell>
        </row>
        <row r="219">
          <cell r="V219">
            <v>0</v>
          </cell>
        </row>
        <row r="220">
          <cell r="V220">
            <v>0</v>
          </cell>
          <cell r="W220">
            <v>0</v>
          </cell>
        </row>
        <row r="221">
          <cell r="V221">
            <v>16513.05</v>
          </cell>
        </row>
        <row r="222">
          <cell r="V222">
            <v>0</v>
          </cell>
        </row>
        <row r="223">
          <cell r="D223">
            <v>237.99</v>
          </cell>
        </row>
        <row r="224">
          <cell r="V224">
            <v>21.24</v>
          </cell>
        </row>
        <row r="225">
          <cell r="D225">
            <v>875.84</v>
          </cell>
        </row>
        <row r="226">
          <cell r="V226">
            <v>0</v>
          </cell>
        </row>
        <row r="227">
          <cell r="D227">
            <v>0</v>
          </cell>
        </row>
        <row r="228">
          <cell r="D228">
            <v>0</v>
          </cell>
        </row>
        <row r="230">
          <cell r="V2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F97"/>
  <sheetViews>
    <sheetView tabSelected="1" view="pageLayout" workbookViewId="0" topLeftCell="A58">
      <selection activeCell="E92" sqref="E92"/>
    </sheetView>
  </sheetViews>
  <sheetFormatPr defaultColWidth="9.140625" defaultRowHeight="12.75"/>
  <cols>
    <col min="1" max="1" width="5.57421875" style="0" customWidth="1"/>
    <col min="2" max="2" width="2.140625" style="0" customWidth="1"/>
    <col min="3" max="3" width="54.57421875" style="0" customWidth="1"/>
    <col min="4" max="4" width="5.57421875" style="0" customWidth="1"/>
    <col min="5" max="6" width="12.28125" style="0" customWidth="1"/>
  </cols>
  <sheetData>
    <row r="1" spans="3:6" ht="15">
      <c r="C1" s="168" t="s">
        <v>258</v>
      </c>
      <c r="D1" s="168"/>
      <c r="E1" s="168"/>
      <c r="F1" s="168"/>
    </row>
    <row r="2" spans="3:4" ht="12.75">
      <c r="C2" s="169" t="s">
        <v>259</v>
      </c>
      <c r="D2" s="169"/>
    </row>
    <row r="3" spans="1:6" ht="12.75">
      <c r="A3" s="165" t="s">
        <v>260</v>
      </c>
      <c r="B3" s="165"/>
      <c r="C3" s="165"/>
      <c r="D3" s="165"/>
      <c r="E3" s="165"/>
      <c r="F3" s="165"/>
    </row>
    <row r="4" spans="2:6" ht="12.75">
      <c r="B4" s="165"/>
      <c r="C4" s="171" t="s">
        <v>261</v>
      </c>
      <c r="D4" s="171"/>
      <c r="E4" s="171"/>
      <c r="F4" s="165"/>
    </row>
    <row r="6" spans="1:6" ht="12.75">
      <c r="A6" s="166"/>
      <c r="B6" s="166"/>
      <c r="C6" s="170" t="s">
        <v>0</v>
      </c>
      <c r="D6" s="170"/>
      <c r="E6" s="170"/>
      <c r="F6" s="166"/>
    </row>
    <row r="7" spans="3:5" ht="12.75">
      <c r="C7" s="172" t="s">
        <v>262</v>
      </c>
      <c r="D7" s="172"/>
      <c r="E7" s="172"/>
    </row>
    <row r="8" spans="1:6" ht="12.75">
      <c r="A8" s="166"/>
      <c r="B8" s="166"/>
      <c r="C8" s="170" t="s">
        <v>263</v>
      </c>
      <c r="D8" s="170"/>
      <c r="E8" s="170"/>
      <c r="F8" s="166"/>
    </row>
    <row r="9" spans="1:6" ht="12.75">
      <c r="A9" s="167" t="s">
        <v>264</v>
      </c>
      <c r="B9" s="167"/>
      <c r="C9" s="167"/>
      <c r="D9" s="167"/>
      <c r="E9" s="167"/>
      <c r="F9" s="167"/>
    </row>
    <row r="10" spans="1:6" ht="12.75">
      <c r="A10" s="164"/>
      <c r="B10" s="164"/>
      <c r="C10" s="163" t="s">
        <v>265</v>
      </c>
      <c r="D10" s="164"/>
      <c r="E10" s="164"/>
      <c r="F10" s="164"/>
    </row>
    <row r="12" spans="3:5" ht="12.75">
      <c r="C12" s="171" t="s">
        <v>140</v>
      </c>
      <c r="D12" s="171"/>
      <c r="E12" s="171"/>
    </row>
    <row r="13" spans="3:5" ht="12.75">
      <c r="C13" s="171" t="s">
        <v>266</v>
      </c>
      <c r="D13" s="171"/>
      <c r="E13" s="171"/>
    </row>
    <row r="14" spans="3:5" ht="12.75">
      <c r="C14" s="182">
        <v>43971</v>
      </c>
      <c r="D14" s="182"/>
      <c r="E14" s="182"/>
    </row>
    <row r="15" spans="3:5" ht="12" customHeight="1">
      <c r="C15" s="183" t="s">
        <v>64</v>
      </c>
      <c r="D15" s="183"/>
      <c r="E15" s="183"/>
    </row>
    <row r="16" spans="3:6" ht="12.75">
      <c r="C16" s="184" t="s">
        <v>267</v>
      </c>
      <c r="D16" s="185"/>
      <c r="E16" s="185"/>
      <c r="F16" s="185"/>
    </row>
    <row r="17" spans="1:6" ht="71.25">
      <c r="A17" s="12" t="s">
        <v>37</v>
      </c>
      <c r="B17" s="176" t="s">
        <v>38</v>
      </c>
      <c r="C17" s="177"/>
      <c r="D17" s="60" t="s">
        <v>141</v>
      </c>
      <c r="E17" s="61" t="s">
        <v>142</v>
      </c>
      <c r="F17" s="61" t="s">
        <v>143</v>
      </c>
    </row>
    <row r="18" spans="1:6" ht="15">
      <c r="A18" s="61" t="s">
        <v>68</v>
      </c>
      <c r="B18" s="62" t="s">
        <v>144</v>
      </c>
      <c r="C18" s="63"/>
      <c r="D18" s="64" t="s">
        <v>4</v>
      </c>
      <c r="E18" s="65">
        <f>E19+E25+E36+E37</f>
        <v>386122.75</v>
      </c>
      <c r="F18" s="66">
        <f>F19+F25+F36+F37</f>
        <v>385727.8300000001</v>
      </c>
    </row>
    <row r="19" spans="1:6" ht="15">
      <c r="A19" s="64" t="s">
        <v>70</v>
      </c>
      <c r="B19" s="67" t="s">
        <v>145</v>
      </c>
      <c r="C19" s="68"/>
      <c r="D19" s="69"/>
      <c r="E19" s="70">
        <f>E20+E21+E22+E23+E24</f>
        <v>789.52</v>
      </c>
      <c r="F19" s="70">
        <f>F20+F21+F22+F23+F24</f>
        <v>842.14</v>
      </c>
    </row>
    <row r="20" spans="1:6" ht="15">
      <c r="A20" s="69" t="s">
        <v>146</v>
      </c>
      <c r="B20" s="71"/>
      <c r="C20" s="72" t="s">
        <v>39</v>
      </c>
      <c r="D20" s="73"/>
      <c r="E20" s="74"/>
      <c r="F20" s="75"/>
    </row>
    <row r="21" spans="1:6" ht="15">
      <c r="A21" s="69" t="s">
        <v>147</v>
      </c>
      <c r="B21" s="71"/>
      <c r="C21" s="72" t="s">
        <v>40</v>
      </c>
      <c r="D21" s="76"/>
      <c r="E21" s="74">
        <v>789.52</v>
      </c>
      <c r="F21" s="75">
        <v>842.14</v>
      </c>
    </row>
    <row r="22" spans="1:6" ht="15">
      <c r="A22" s="69" t="s">
        <v>148</v>
      </c>
      <c r="B22" s="71"/>
      <c r="C22" s="72" t="s">
        <v>41</v>
      </c>
      <c r="D22" s="76"/>
      <c r="E22" s="74"/>
      <c r="F22" s="75"/>
    </row>
    <row r="23" spans="1:6" ht="15">
      <c r="A23" s="69" t="s">
        <v>149</v>
      </c>
      <c r="B23" s="71"/>
      <c r="C23" s="72" t="s">
        <v>150</v>
      </c>
      <c r="D23" s="64"/>
      <c r="E23" s="74"/>
      <c r="F23" s="75"/>
    </row>
    <row r="24" spans="1:6" ht="15">
      <c r="A24" s="77" t="s">
        <v>151</v>
      </c>
      <c r="B24" s="71"/>
      <c r="C24" s="78" t="s">
        <v>140</v>
      </c>
      <c r="D24" s="64"/>
      <c r="E24" s="74"/>
      <c r="F24" s="75"/>
    </row>
    <row r="25" spans="1:6" ht="15">
      <c r="A25" s="79" t="s">
        <v>80</v>
      </c>
      <c r="B25" s="80" t="s">
        <v>152</v>
      </c>
      <c r="C25" s="81"/>
      <c r="D25" s="64"/>
      <c r="E25" s="82">
        <f>SUM(E26:E35)</f>
        <v>385333.23</v>
      </c>
      <c r="F25" s="66">
        <f>SUM(F26:F35)</f>
        <v>384885.69000000006</v>
      </c>
    </row>
    <row r="26" spans="1:6" ht="15">
      <c r="A26" s="69" t="s">
        <v>153</v>
      </c>
      <c r="B26" s="71"/>
      <c r="C26" s="72" t="s">
        <v>53</v>
      </c>
      <c r="D26" s="76"/>
      <c r="E26" s="74"/>
      <c r="F26" s="75"/>
    </row>
    <row r="27" spans="1:6" ht="15">
      <c r="A27" s="69" t="s">
        <v>154</v>
      </c>
      <c r="B27" s="71"/>
      <c r="C27" s="72" t="s">
        <v>54</v>
      </c>
      <c r="D27" s="76"/>
      <c r="E27" s="74">
        <v>373401.61</v>
      </c>
      <c r="F27" s="70">
        <v>376318.84</v>
      </c>
    </row>
    <row r="28" spans="1:6" ht="15">
      <c r="A28" s="69" t="s">
        <v>155</v>
      </c>
      <c r="B28" s="71"/>
      <c r="C28" s="72" t="s">
        <v>156</v>
      </c>
      <c r="D28" s="76"/>
      <c r="E28" s="74">
        <v>3900.04</v>
      </c>
      <c r="F28" s="75">
        <v>3950.02</v>
      </c>
    </row>
    <row r="29" spans="1:6" ht="15">
      <c r="A29" s="69" t="s">
        <v>157</v>
      </c>
      <c r="B29" s="71"/>
      <c r="C29" s="72" t="s">
        <v>158</v>
      </c>
      <c r="D29" s="76"/>
      <c r="E29" s="74"/>
      <c r="F29" s="75"/>
    </row>
    <row r="30" spans="1:6" ht="15">
      <c r="A30" s="69" t="s">
        <v>159</v>
      </c>
      <c r="B30" s="71"/>
      <c r="C30" s="72" t="s">
        <v>55</v>
      </c>
      <c r="D30" s="76"/>
      <c r="E30" s="74">
        <v>4431.58</v>
      </c>
      <c r="F30" s="75">
        <v>4616.83</v>
      </c>
    </row>
    <row r="31" spans="1:6" ht="15">
      <c r="A31" s="69" t="s">
        <v>160</v>
      </c>
      <c r="B31" s="71"/>
      <c r="C31" s="72" t="s">
        <v>161</v>
      </c>
      <c r="D31" s="76"/>
      <c r="E31" s="74"/>
      <c r="F31" s="75"/>
    </row>
    <row r="32" spans="1:6" ht="15">
      <c r="A32" s="69" t="s">
        <v>162</v>
      </c>
      <c r="B32" s="71"/>
      <c r="C32" s="72" t="s">
        <v>163</v>
      </c>
      <c r="D32" s="76"/>
      <c r="E32" s="74"/>
      <c r="F32" s="75"/>
    </row>
    <row r="33" spans="1:6" ht="15">
      <c r="A33" s="69" t="s">
        <v>164</v>
      </c>
      <c r="B33" s="71"/>
      <c r="C33" s="72" t="s">
        <v>56</v>
      </c>
      <c r="D33" s="76"/>
      <c r="E33" s="74">
        <f>'[1]DARBO lapas'!T15+'[1]DARBO lapas'!T16+'[1]DARBO lapas'!T17</f>
        <v>0</v>
      </c>
      <c r="F33" s="75"/>
    </row>
    <row r="34" spans="1:6" ht="15">
      <c r="A34" s="69" t="s">
        <v>165</v>
      </c>
      <c r="B34" s="83"/>
      <c r="C34" s="84" t="s">
        <v>255</v>
      </c>
      <c r="D34" s="76"/>
      <c r="E34" s="74">
        <v>3600</v>
      </c>
      <c r="F34" s="75"/>
    </row>
    <row r="35" spans="1:6" ht="15">
      <c r="A35" s="69" t="s">
        <v>166</v>
      </c>
      <c r="B35" s="71"/>
      <c r="C35" s="72" t="s">
        <v>167</v>
      </c>
      <c r="D35" s="64"/>
      <c r="E35" s="74"/>
      <c r="F35" s="75"/>
    </row>
    <row r="36" spans="1:6" ht="15">
      <c r="A36" s="64" t="s">
        <v>82</v>
      </c>
      <c r="B36" s="86" t="s">
        <v>168</v>
      </c>
      <c r="C36" s="86"/>
      <c r="D36" s="64"/>
      <c r="E36" s="74"/>
      <c r="F36" s="75"/>
    </row>
    <row r="37" spans="1:6" ht="15">
      <c r="A37" s="64" t="s">
        <v>93</v>
      </c>
      <c r="B37" s="86" t="s">
        <v>169</v>
      </c>
      <c r="C37" s="86"/>
      <c r="D37" s="87"/>
      <c r="E37" s="74"/>
      <c r="F37" s="75"/>
    </row>
    <row r="38" spans="1:6" ht="15">
      <c r="A38" s="61" t="s">
        <v>88</v>
      </c>
      <c r="B38" s="62" t="s">
        <v>170</v>
      </c>
      <c r="C38" s="63"/>
      <c r="D38" s="76"/>
      <c r="E38" s="74"/>
      <c r="F38" s="75"/>
    </row>
    <row r="39" spans="1:6" ht="15">
      <c r="A39" s="12" t="s">
        <v>115</v>
      </c>
      <c r="B39" s="88" t="s">
        <v>171</v>
      </c>
      <c r="C39" s="89"/>
      <c r="D39" s="64"/>
      <c r="E39" s="65">
        <f>E40+E46+E47+E54+E55</f>
        <v>112892.83999999998</v>
      </c>
      <c r="F39" s="66">
        <f>F40+F46+F47+F54+F55</f>
        <v>61043.09</v>
      </c>
    </row>
    <row r="40" spans="1:6" ht="15">
      <c r="A40" s="90" t="s">
        <v>70</v>
      </c>
      <c r="B40" s="91" t="s">
        <v>172</v>
      </c>
      <c r="C40" s="92"/>
      <c r="D40" s="64"/>
      <c r="E40" s="74">
        <f>SUM(E41:E45)</f>
        <v>1463.53</v>
      </c>
      <c r="F40" s="74">
        <f>SUM(F41:F45)</f>
        <v>1365</v>
      </c>
    </row>
    <row r="41" spans="1:6" ht="15">
      <c r="A41" s="93" t="s">
        <v>146</v>
      </c>
      <c r="B41" s="83"/>
      <c r="C41" s="84" t="s">
        <v>173</v>
      </c>
      <c r="D41" s="76"/>
      <c r="E41" s="74"/>
      <c r="F41" s="75"/>
    </row>
    <row r="42" spans="1:6" ht="15">
      <c r="A42" s="93" t="s">
        <v>147</v>
      </c>
      <c r="B42" s="83"/>
      <c r="C42" s="84" t="s">
        <v>174</v>
      </c>
      <c r="D42" s="76" t="s">
        <v>3</v>
      </c>
      <c r="E42" s="74">
        <v>1463.53</v>
      </c>
      <c r="F42" s="70">
        <v>1365</v>
      </c>
    </row>
    <row r="43" spans="1:6" ht="15">
      <c r="A43" s="93" t="s">
        <v>148</v>
      </c>
      <c r="B43" s="83"/>
      <c r="C43" s="84" t="s">
        <v>175</v>
      </c>
      <c r="D43" s="76"/>
      <c r="E43" s="74"/>
      <c r="F43" s="75"/>
    </row>
    <row r="44" spans="1:6" ht="15">
      <c r="A44" s="93" t="s">
        <v>149</v>
      </c>
      <c r="B44" s="83"/>
      <c r="C44" s="84" t="s">
        <v>176</v>
      </c>
      <c r="D44" s="76"/>
      <c r="E44" s="74"/>
      <c r="F44" s="75"/>
    </row>
    <row r="45" spans="1:6" ht="15" customHeight="1">
      <c r="A45" s="93" t="s">
        <v>151</v>
      </c>
      <c r="B45" s="89"/>
      <c r="C45" s="85" t="s">
        <v>177</v>
      </c>
      <c r="D45" s="76"/>
      <c r="E45" s="74"/>
      <c r="F45" s="75"/>
    </row>
    <row r="46" spans="1:6" ht="15">
      <c r="A46" s="90" t="s">
        <v>80</v>
      </c>
      <c r="B46" s="94" t="s">
        <v>178</v>
      </c>
      <c r="C46" s="95"/>
      <c r="D46" s="64" t="s">
        <v>230</v>
      </c>
      <c r="E46" s="74">
        <v>63.76</v>
      </c>
      <c r="F46" s="70">
        <v>87.04</v>
      </c>
    </row>
    <row r="47" spans="1:6" ht="15">
      <c r="A47" s="90" t="s">
        <v>82</v>
      </c>
      <c r="B47" s="91" t="s">
        <v>256</v>
      </c>
      <c r="C47" s="92"/>
      <c r="D47" s="96"/>
      <c r="E47" s="66">
        <f>SUM(E48:E53)</f>
        <v>104414.84999999999</v>
      </c>
      <c r="F47" s="66">
        <v>52640.35</v>
      </c>
    </row>
    <row r="48" spans="1:6" ht="15">
      <c r="A48" s="93" t="s">
        <v>179</v>
      </c>
      <c r="B48" s="92"/>
      <c r="C48" s="97" t="s">
        <v>180</v>
      </c>
      <c r="D48" s="96"/>
      <c r="E48" s="70"/>
      <c r="F48" s="75"/>
    </row>
    <row r="49" spans="1:6" ht="15">
      <c r="A49" s="98" t="s">
        <v>181</v>
      </c>
      <c r="B49" s="83"/>
      <c r="C49" s="84" t="s">
        <v>182</v>
      </c>
      <c r="D49" s="100"/>
      <c r="E49" s="101"/>
      <c r="F49" s="102"/>
    </row>
    <row r="50" spans="1:6" ht="15">
      <c r="A50" s="93" t="s">
        <v>183</v>
      </c>
      <c r="B50" s="83"/>
      <c r="C50" s="84" t="s">
        <v>184</v>
      </c>
      <c r="D50" s="103"/>
      <c r="E50" s="70">
        <v>0</v>
      </c>
      <c r="F50" s="75"/>
    </row>
    <row r="51" spans="1:6" ht="15" customHeight="1">
      <c r="A51" s="93" t="s">
        <v>185</v>
      </c>
      <c r="B51" s="83"/>
      <c r="C51" s="85" t="s">
        <v>186</v>
      </c>
      <c r="D51" s="64" t="s">
        <v>5</v>
      </c>
      <c r="E51" s="70">
        <v>795.37</v>
      </c>
      <c r="F51" s="70">
        <v>219.4</v>
      </c>
    </row>
    <row r="52" spans="1:6" ht="15">
      <c r="A52" s="93" t="s">
        <v>187</v>
      </c>
      <c r="B52" s="83"/>
      <c r="C52" s="84" t="s">
        <v>188</v>
      </c>
      <c r="D52" s="64" t="s">
        <v>6</v>
      </c>
      <c r="E52" s="70">
        <v>103619.48</v>
      </c>
      <c r="F52" s="70">
        <v>51855.33</v>
      </c>
    </row>
    <row r="53" spans="1:6" ht="15">
      <c r="A53" s="93" t="s">
        <v>189</v>
      </c>
      <c r="B53" s="83"/>
      <c r="C53" s="84" t="s">
        <v>190</v>
      </c>
      <c r="D53" s="64" t="s">
        <v>7</v>
      </c>
      <c r="E53" s="70">
        <f>'[1]DARBO lapas'!T41</f>
        <v>0</v>
      </c>
      <c r="F53" s="70">
        <v>565.62</v>
      </c>
    </row>
    <row r="54" spans="1:6" ht="15">
      <c r="A54" s="90" t="s">
        <v>93</v>
      </c>
      <c r="B54" s="104" t="s">
        <v>191</v>
      </c>
      <c r="C54" s="104"/>
      <c r="D54" s="105"/>
      <c r="E54" s="74"/>
      <c r="F54" s="75"/>
    </row>
    <row r="55" spans="1:6" ht="15">
      <c r="A55" s="90" t="s">
        <v>95</v>
      </c>
      <c r="B55" s="104" t="s">
        <v>192</v>
      </c>
      <c r="C55" s="104"/>
      <c r="D55" s="64" t="s">
        <v>8</v>
      </c>
      <c r="E55" s="74">
        <v>6950.7</v>
      </c>
      <c r="F55" s="70">
        <v>6950.7</v>
      </c>
    </row>
    <row r="56" spans="1:6" ht="15">
      <c r="A56" s="64"/>
      <c r="B56" s="86" t="s">
        <v>193</v>
      </c>
      <c r="C56" s="86"/>
      <c r="D56" s="64"/>
      <c r="E56" s="106">
        <f>E18+E38+E39</f>
        <v>499015.58999999997</v>
      </c>
      <c r="F56" s="107">
        <f>F18+F38+F39</f>
        <v>446770.92000000004</v>
      </c>
    </row>
    <row r="57" spans="1:6" ht="15">
      <c r="A57" s="61" t="s">
        <v>117</v>
      </c>
      <c r="B57" s="62" t="s">
        <v>194</v>
      </c>
      <c r="C57" s="62"/>
      <c r="D57" s="64" t="s">
        <v>9</v>
      </c>
      <c r="E57" s="82">
        <f>E58+E59+E60+E61</f>
        <v>389537.20999999996</v>
      </c>
      <c r="F57" s="66">
        <f>F58+F59+F60+F61</f>
        <v>393331.19</v>
      </c>
    </row>
    <row r="58" spans="1:6" ht="15">
      <c r="A58" s="64" t="s">
        <v>70</v>
      </c>
      <c r="B58" s="86" t="s">
        <v>73</v>
      </c>
      <c r="C58" s="86"/>
      <c r="D58" s="64"/>
      <c r="E58" s="74">
        <v>46183.59</v>
      </c>
      <c r="F58" s="75">
        <v>46465.53</v>
      </c>
    </row>
    <row r="59" spans="1:6" ht="15">
      <c r="A59" s="79" t="s">
        <v>80</v>
      </c>
      <c r="B59" s="80" t="s">
        <v>195</v>
      </c>
      <c r="C59" s="81"/>
      <c r="D59" s="79"/>
      <c r="E59" s="108">
        <v>72807.15</v>
      </c>
      <c r="F59" s="109">
        <v>74265.47</v>
      </c>
    </row>
    <row r="60" spans="1:6" ht="15">
      <c r="A60" s="64" t="s">
        <v>82</v>
      </c>
      <c r="B60" s="178" t="s">
        <v>12</v>
      </c>
      <c r="C60" s="179"/>
      <c r="D60" s="64"/>
      <c r="E60" s="74">
        <v>263219.75</v>
      </c>
      <c r="F60" s="75">
        <v>265243.23</v>
      </c>
    </row>
    <row r="61" spans="1:6" ht="15">
      <c r="A61" s="64" t="s">
        <v>196</v>
      </c>
      <c r="B61" s="86" t="s">
        <v>197</v>
      </c>
      <c r="C61" s="71"/>
      <c r="D61" s="64"/>
      <c r="E61" s="74">
        <v>7326.72</v>
      </c>
      <c r="F61" s="75">
        <v>7356.96</v>
      </c>
    </row>
    <row r="62" spans="1:6" ht="15">
      <c r="A62" s="61" t="s">
        <v>124</v>
      </c>
      <c r="B62" s="62" t="s">
        <v>198</v>
      </c>
      <c r="C62" s="63"/>
      <c r="D62" s="64"/>
      <c r="E62" s="82">
        <f>E63+E67</f>
        <v>93918.35</v>
      </c>
      <c r="F62" s="82">
        <f>F63+F67</f>
        <v>42417.37</v>
      </c>
    </row>
    <row r="63" spans="1:6" ht="15">
      <c r="A63" s="64" t="s">
        <v>70</v>
      </c>
      <c r="B63" s="67" t="s">
        <v>199</v>
      </c>
      <c r="C63" s="110"/>
      <c r="D63" s="64"/>
      <c r="E63" s="74">
        <f>SUM(E64:E66)</f>
        <v>0</v>
      </c>
      <c r="F63" s="70">
        <f>SUM(F64:F66)</f>
        <v>0</v>
      </c>
    </row>
    <row r="64" spans="1:6" ht="15">
      <c r="A64" s="69" t="s">
        <v>146</v>
      </c>
      <c r="B64" s="111"/>
      <c r="C64" s="72" t="s">
        <v>200</v>
      </c>
      <c r="D64" s="105"/>
      <c r="E64" s="74"/>
      <c r="F64" s="75"/>
    </row>
    <row r="65" spans="1:6" ht="15">
      <c r="A65" s="69" t="s">
        <v>147</v>
      </c>
      <c r="B65" s="71"/>
      <c r="C65" s="72" t="s">
        <v>201</v>
      </c>
      <c r="D65" s="64"/>
      <c r="E65" s="74"/>
      <c r="F65" s="75"/>
    </row>
    <row r="66" spans="1:6" ht="15">
      <c r="A66" s="69" t="s">
        <v>202</v>
      </c>
      <c r="B66" s="71"/>
      <c r="C66" s="72" t="s">
        <v>203</v>
      </c>
      <c r="D66" s="87"/>
      <c r="E66" s="74"/>
      <c r="F66" s="75"/>
    </row>
    <row r="67" spans="1:6" ht="15">
      <c r="A67" s="90" t="s">
        <v>80</v>
      </c>
      <c r="B67" s="112" t="s">
        <v>204</v>
      </c>
      <c r="C67" s="113"/>
      <c r="D67" s="90"/>
      <c r="E67" s="66">
        <f>SUM(E68+E69+E70+E71+E72+E73+E76+E77+E78+E79+E80+E81)</f>
        <v>93918.35</v>
      </c>
      <c r="F67" s="66">
        <v>42417.37</v>
      </c>
    </row>
    <row r="68" spans="1:6" ht="15">
      <c r="A68" s="69" t="s">
        <v>153</v>
      </c>
      <c r="B68" s="71"/>
      <c r="C68" s="72" t="s">
        <v>205</v>
      </c>
      <c r="D68" s="64"/>
      <c r="E68" s="74"/>
      <c r="F68" s="114"/>
    </row>
    <row r="69" spans="1:6" ht="15">
      <c r="A69" s="69" t="s">
        <v>154</v>
      </c>
      <c r="B69" s="111"/>
      <c r="C69" s="72" t="s">
        <v>206</v>
      </c>
      <c r="D69" s="105"/>
      <c r="E69" s="74"/>
      <c r="F69" s="114"/>
    </row>
    <row r="70" spans="1:6" ht="15">
      <c r="A70" s="69" t="s">
        <v>155</v>
      </c>
      <c r="B70" s="111"/>
      <c r="C70" s="72" t="s">
        <v>207</v>
      </c>
      <c r="D70" s="105"/>
      <c r="E70" s="74"/>
      <c r="F70" s="114"/>
    </row>
    <row r="71" spans="1:6" ht="15">
      <c r="A71" s="115" t="s">
        <v>157</v>
      </c>
      <c r="B71" s="92"/>
      <c r="C71" s="116" t="s">
        <v>208</v>
      </c>
      <c r="D71" s="105"/>
      <c r="E71" s="74"/>
      <c r="F71" s="114"/>
    </row>
    <row r="72" spans="1:6" ht="15">
      <c r="A72" s="64" t="s">
        <v>159</v>
      </c>
      <c r="B72" s="78"/>
      <c r="C72" s="78" t="s">
        <v>209</v>
      </c>
      <c r="D72" s="105"/>
      <c r="E72" s="74"/>
      <c r="F72" s="114"/>
    </row>
    <row r="73" spans="1:6" ht="15">
      <c r="A73" s="117" t="s">
        <v>160</v>
      </c>
      <c r="B73" s="113"/>
      <c r="C73" s="118" t="s">
        <v>210</v>
      </c>
      <c r="D73" s="64"/>
      <c r="E73" s="74">
        <f>E74+E75</f>
        <v>0</v>
      </c>
      <c r="F73" s="70">
        <f>F74+F75</f>
        <v>0</v>
      </c>
    </row>
    <row r="74" spans="1:6" ht="15" customHeight="1">
      <c r="A74" s="93" t="s">
        <v>211</v>
      </c>
      <c r="B74" s="83"/>
      <c r="C74" s="99" t="s">
        <v>268</v>
      </c>
      <c r="D74" s="105"/>
      <c r="E74" s="74"/>
      <c r="F74" s="75"/>
    </row>
    <row r="75" spans="1:6" ht="15" customHeight="1">
      <c r="A75" s="93" t="s">
        <v>212</v>
      </c>
      <c r="B75" s="83"/>
      <c r="C75" s="99" t="s">
        <v>269</v>
      </c>
      <c r="D75" s="76"/>
      <c r="E75" s="74"/>
      <c r="F75" s="75"/>
    </row>
    <row r="76" spans="1:6" ht="15">
      <c r="A76" s="93" t="s">
        <v>162</v>
      </c>
      <c r="B76" s="95"/>
      <c r="C76" s="119" t="s">
        <v>213</v>
      </c>
      <c r="D76" s="76"/>
      <c r="E76" s="74"/>
      <c r="F76" s="75"/>
    </row>
    <row r="77" spans="1:6" ht="15">
      <c r="A77" s="93" t="s">
        <v>164</v>
      </c>
      <c r="B77" s="120"/>
      <c r="C77" s="84" t="s">
        <v>214</v>
      </c>
      <c r="D77" s="105"/>
      <c r="E77" s="74"/>
      <c r="F77" s="75"/>
    </row>
    <row r="78" spans="1:6" ht="15">
      <c r="A78" s="93" t="s">
        <v>165</v>
      </c>
      <c r="B78" s="71"/>
      <c r="C78" s="72" t="s">
        <v>215</v>
      </c>
      <c r="D78" s="64" t="s">
        <v>10</v>
      </c>
      <c r="E78" s="74">
        <v>6440.47</v>
      </c>
      <c r="F78" s="70">
        <v>1201.2</v>
      </c>
    </row>
    <row r="79" spans="1:6" ht="15">
      <c r="A79" s="93" t="s">
        <v>166</v>
      </c>
      <c r="B79" s="71"/>
      <c r="C79" s="72" t="s">
        <v>216</v>
      </c>
      <c r="D79" s="64" t="s">
        <v>245</v>
      </c>
      <c r="E79" s="74">
        <v>43408.64</v>
      </c>
      <c r="F79" s="70">
        <v>0</v>
      </c>
    </row>
    <row r="80" spans="1:6" ht="15">
      <c r="A80" s="69" t="s">
        <v>217</v>
      </c>
      <c r="B80" s="83"/>
      <c r="C80" s="84" t="s">
        <v>218</v>
      </c>
      <c r="D80" s="64" t="s">
        <v>139</v>
      </c>
      <c r="E80" s="74">
        <v>39393.86</v>
      </c>
      <c r="F80" s="70">
        <v>39393.86</v>
      </c>
    </row>
    <row r="81" spans="1:6" ht="15">
      <c r="A81" s="69" t="s">
        <v>219</v>
      </c>
      <c r="B81" s="71"/>
      <c r="C81" s="72" t="s">
        <v>220</v>
      </c>
      <c r="D81" s="64" t="s">
        <v>138</v>
      </c>
      <c r="E81" s="74">
        <v>4675.38</v>
      </c>
      <c r="F81" s="70">
        <v>1822.31</v>
      </c>
    </row>
    <row r="82" spans="1:6" ht="15">
      <c r="A82" s="61" t="s">
        <v>126</v>
      </c>
      <c r="B82" s="121" t="s">
        <v>221</v>
      </c>
      <c r="C82" s="122"/>
      <c r="D82" s="87"/>
      <c r="E82" s="74">
        <f>E88</f>
        <v>15560.03</v>
      </c>
      <c r="F82" s="74">
        <f>F88</f>
        <v>11022.36</v>
      </c>
    </row>
    <row r="83" spans="1:6" ht="15">
      <c r="A83" s="64" t="s">
        <v>70</v>
      </c>
      <c r="B83" s="86" t="s">
        <v>222</v>
      </c>
      <c r="C83" s="71"/>
      <c r="D83" s="87"/>
      <c r="E83" s="74"/>
      <c r="F83" s="75"/>
    </row>
    <row r="84" spans="1:6" ht="15">
      <c r="A84" s="64" t="s">
        <v>80</v>
      </c>
      <c r="B84" s="67" t="s">
        <v>223</v>
      </c>
      <c r="C84" s="110"/>
      <c r="D84" s="64"/>
      <c r="E84" s="74">
        <f>E85+E86</f>
        <v>0</v>
      </c>
      <c r="F84" s="75"/>
    </row>
    <row r="85" spans="1:6" ht="15">
      <c r="A85" s="69" t="s">
        <v>153</v>
      </c>
      <c r="B85" s="71"/>
      <c r="C85" s="72" t="s">
        <v>224</v>
      </c>
      <c r="D85" s="64"/>
      <c r="E85" s="74"/>
      <c r="F85" s="75"/>
    </row>
    <row r="86" spans="1:6" ht="15">
      <c r="A86" s="69" t="s">
        <v>154</v>
      </c>
      <c r="B86" s="71"/>
      <c r="C86" s="72" t="s">
        <v>225</v>
      </c>
      <c r="D86" s="64"/>
      <c r="E86" s="74"/>
      <c r="F86" s="75"/>
    </row>
    <row r="87" spans="1:6" ht="15">
      <c r="A87" s="90" t="s">
        <v>82</v>
      </c>
      <c r="B87" s="99" t="s">
        <v>226</v>
      </c>
      <c r="C87" s="99"/>
      <c r="D87" s="64"/>
      <c r="E87" s="74"/>
      <c r="F87" s="75"/>
    </row>
    <row r="88" spans="1:6" ht="15">
      <c r="A88" s="79" t="s">
        <v>93</v>
      </c>
      <c r="B88" s="80" t="s">
        <v>227</v>
      </c>
      <c r="C88" s="81"/>
      <c r="D88" s="64"/>
      <c r="E88" s="82">
        <f>E89+E90</f>
        <v>15560.03</v>
      </c>
      <c r="F88" s="82">
        <f>F89+F90</f>
        <v>11022.36</v>
      </c>
    </row>
    <row r="89" spans="1:6" ht="15">
      <c r="A89" s="69" t="s">
        <v>228</v>
      </c>
      <c r="B89" s="63"/>
      <c r="C89" s="72" t="s">
        <v>229</v>
      </c>
      <c r="D89" s="76" t="s">
        <v>242</v>
      </c>
      <c r="E89" s="70">
        <v>4537.67</v>
      </c>
      <c r="F89" s="75">
        <v>3676.12</v>
      </c>
    </row>
    <row r="90" spans="1:6" ht="15">
      <c r="A90" s="69" t="s">
        <v>232</v>
      </c>
      <c r="B90" s="63"/>
      <c r="C90" s="72" t="s">
        <v>233</v>
      </c>
      <c r="D90" s="76"/>
      <c r="E90" s="70">
        <v>11022.36</v>
      </c>
      <c r="F90" s="75">
        <v>7346.24</v>
      </c>
    </row>
    <row r="91" spans="1:6" ht="15">
      <c r="A91" s="61" t="s">
        <v>128</v>
      </c>
      <c r="B91" s="121" t="s">
        <v>234</v>
      </c>
      <c r="C91" s="123"/>
      <c r="D91" s="76"/>
      <c r="E91" s="74"/>
      <c r="F91" s="75"/>
    </row>
    <row r="92" spans="1:6" ht="15">
      <c r="A92" s="61"/>
      <c r="B92" s="180" t="s">
        <v>235</v>
      </c>
      <c r="C92" s="181"/>
      <c r="D92" s="64"/>
      <c r="E92" s="106">
        <f>SUM(E57+E62+E82+E91)</f>
        <v>499015.58999999997</v>
      </c>
      <c r="F92" s="107">
        <f>F57+F62+F82+F91</f>
        <v>446770.92</v>
      </c>
    </row>
    <row r="93" spans="1:6" ht="15">
      <c r="A93" s="124"/>
      <c r="B93" s="125"/>
      <c r="C93" s="125"/>
      <c r="D93" s="126"/>
      <c r="E93" s="127"/>
      <c r="F93" s="127"/>
    </row>
    <row r="94" spans="1:6" ht="14.25" customHeight="1">
      <c r="A94" s="175" t="s">
        <v>250</v>
      </c>
      <c r="B94" s="175"/>
      <c r="C94" s="175"/>
      <c r="D94" s="175" t="s">
        <v>251</v>
      </c>
      <c r="E94" s="175"/>
      <c r="F94" s="175"/>
    </row>
    <row r="95" spans="1:6" ht="15">
      <c r="A95" s="173" t="s">
        <v>257</v>
      </c>
      <c r="B95" s="173"/>
      <c r="C95" s="173"/>
      <c r="D95" s="174" t="s">
        <v>137</v>
      </c>
      <c r="E95" s="174"/>
      <c r="F95" s="128"/>
    </row>
    <row r="96" spans="1:6" ht="15">
      <c r="A96" s="125"/>
      <c r="B96" s="125"/>
      <c r="C96" s="125"/>
      <c r="D96" s="125"/>
      <c r="E96" s="59"/>
      <c r="F96" s="59"/>
    </row>
    <row r="97" spans="1:6" ht="14.25">
      <c r="A97" s="175" t="s">
        <v>231</v>
      </c>
      <c r="B97" s="175"/>
      <c r="C97" s="175"/>
      <c r="D97" s="175" t="s">
        <v>2</v>
      </c>
      <c r="E97" s="175"/>
      <c r="F97" s="175"/>
    </row>
  </sheetData>
  <sheetProtection/>
  <mergeCells count="20">
    <mergeCell ref="A97:C97"/>
    <mergeCell ref="D97:F97"/>
    <mergeCell ref="D94:F94"/>
    <mergeCell ref="C8:E8"/>
    <mergeCell ref="C12:E12"/>
    <mergeCell ref="B17:C17"/>
    <mergeCell ref="B60:C60"/>
    <mergeCell ref="B92:C92"/>
    <mergeCell ref="A94:C94"/>
    <mergeCell ref="C13:E13"/>
    <mergeCell ref="C1:F1"/>
    <mergeCell ref="C2:D2"/>
    <mergeCell ref="C6:E6"/>
    <mergeCell ref="C4:E4"/>
    <mergeCell ref="C7:E7"/>
    <mergeCell ref="A95:C95"/>
    <mergeCell ref="D95:E95"/>
    <mergeCell ref="C14:E14"/>
    <mergeCell ref="C15:E15"/>
    <mergeCell ref="C16:F16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B1:X62"/>
  <sheetViews>
    <sheetView view="pageLayout" zoomScale="85" zoomScalePageLayoutView="85" workbookViewId="0" topLeftCell="A25">
      <selection activeCell="H73" sqref="H73"/>
    </sheetView>
  </sheetViews>
  <sheetFormatPr defaultColWidth="9.140625" defaultRowHeight="12.75"/>
  <cols>
    <col min="1" max="1" width="14.421875" style="23" customWidth="1"/>
    <col min="2" max="2" width="5.00390625" style="23" customWidth="1"/>
    <col min="3" max="3" width="30.140625" style="23" customWidth="1"/>
    <col min="4" max="4" width="18.28125" style="23" customWidth="1"/>
    <col min="5" max="5" width="0" style="23" hidden="1" customWidth="1"/>
    <col min="6" max="6" width="12.421875" style="23" customWidth="1"/>
    <col min="7" max="7" width="10.7109375" style="23" customWidth="1"/>
    <col min="8" max="9" width="18.140625" style="23" customWidth="1"/>
    <col min="10" max="11" width="9.140625" style="23" customWidth="1"/>
    <col min="12" max="12" width="12.7109375" style="23" customWidth="1"/>
    <col min="13" max="13" width="11.28125" style="23" bestFit="1" customWidth="1"/>
    <col min="14" max="14" width="12.140625" style="23" customWidth="1"/>
    <col min="15" max="15" width="13.140625" style="23" customWidth="1"/>
    <col min="16" max="16" width="20.140625" style="23" customWidth="1"/>
    <col min="17" max="17" width="9.140625" style="23" customWidth="1"/>
    <col min="18" max="18" width="8.28125" style="23" customWidth="1"/>
    <col min="19" max="19" width="8.57421875" style="23" customWidth="1"/>
    <col min="20" max="16384" width="9.140625" style="23" customWidth="1"/>
  </cols>
  <sheetData>
    <row r="1" spans="4:9" ht="15.75">
      <c r="D1" s="1"/>
      <c r="F1" s="2" t="s">
        <v>57</v>
      </c>
      <c r="G1" s="2"/>
      <c r="H1" s="2"/>
      <c r="I1" s="2"/>
    </row>
    <row r="2" spans="6:9" ht="15.75">
      <c r="F2" s="2" t="s">
        <v>52</v>
      </c>
      <c r="G2" s="2"/>
      <c r="H2" s="2"/>
      <c r="I2" s="2"/>
    </row>
    <row r="4" spans="2:9" ht="15.75">
      <c r="B4" s="188" t="s">
        <v>58</v>
      </c>
      <c r="C4" s="189"/>
      <c r="D4" s="189"/>
      <c r="E4" s="189"/>
      <c r="F4" s="189"/>
      <c r="G4" s="189"/>
      <c r="H4" s="189"/>
      <c r="I4" s="189"/>
    </row>
    <row r="5" spans="2:9" ht="15.75">
      <c r="B5" s="190" t="s">
        <v>59</v>
      </c>
      <c r="C5" s="189"/>
      <c r="D5" s="189"/>
      <c r="E5" s="189"/>
      <c r="F5" s="189"/>
      <c r="G5" s="189"/>
      <c r="H5" s="189"/>
      <c r="I5" s="189"/>
    </row>
    <row r="6" spans="2:9" ht="15.75">
      <c r="B6" s="191" t="s">
        <v>0</v>
      </c>
      <c r="C6" s="192"/>
      <c r="D6" s="192"/>
      <c r="E6" s="192"/>
      <c r="F6" s="192"/>
      <c r="G6" s="192"/>
      <c r="H6" s="192"/>
      <c r="I6" s="192"/>
    </row>
    <row r="7" spans="2:9" ht="15.75">
      <c r="B7" s="193" t="s">
        <v>60</v>
      </c>
      <c r="C7" s="189"/>
      <c r="D7" s="189"/>
      <c r="E7" s="189"/>
      <c r="F7" s="189"/>
      <c r="G7" s="189"/>
      <c r="H7" s="189"/>
      <c r="I7" s="189"/>
    </row>
    <row r="8" spans="2:9" ht="15.75">
      <c r="B8" s="194" t="s">
        <v>1</v>
      </c>
      <c r="C8" s="195"/>
      <c r="D8" s="195"/>
      <c r="E8" s="195"/>
      <c r="F8" s="195"/>
      <c r="G8" s="195"/>
      <c r="H8" s="195"/>
      <c r="I8" s="195"/>
    </row>
    <row r="9" spans="2:9" ht="15.75">
      <c r="B9" s="193" t="s">
        <v>61</v>
      </c>
      <c r="C9" s="189"/>
      <c r="D9" s="189"/>
      <c r="E9" s="189"/>
      <c r="F9" s="189"/>
      <c r="G9" s="189"/>
      <c r="H9" s="189"/>
      <c r="I9" s="189"/>
    </row>
    <row r="10" spans="2:9" ht="15" customHeight="1">
      <c r="B10" s="193" t="s">
        <v>62</v>
      </c>
      <c r="C10" s="189"/>
      <c r="D10" s="189"/>
      <c r="E10" s="189"/>
      <c r="F10" s="189"/>
      <c r="G10" s="189"/>
      <c r="H10" s="189"/>
      <c r="I10" s="189"/>
    </row>
    <row r="11" spans="2:9" ht="15.75">
      <c r="B11" s="196"/>
      <c r="C11" s="189"/>
      <c r="D11" s="189"/>
      <c r="E11" s="189"/>
      <c r="F11" s="189"/>
      <c r="G11" s="189"/>
      <c r="H11" s="189"/>
      <c r="I11" s="189"/>
    </row>
    <row r="12" spans="2:12" ht="14.25" customHeight="1">
      <c r="B12" s="197" t="s">
        <v>63</v>
      </c>
      <c r="C12" s="198"/>
      <c r="D12" s="198"/>
      <c r="E12" s="198"/>
      <c r="F12" s="198"/>
      <c r="G12" s="198"/>
      <c r="H12" s="198"/>
      <c r="I12" s="198"/>
      <c r="L12" s="23" t="s">
        <v>51</v>
      </c>
    </row>
    <row r="13" spans="2:9" ht="15.75">
      <c r="B13" s="193"/>
      <c r="C13" s="189"/>
      <c r="D13" s="189"/>
      <c r="E13" s="189"/>
      <c r="F13" s="189"/>
      <c r="G13" s="189"/>
      <c r="H13" s="189"/>
      <c r="I13" s="189"/>
    </row>
    <row r="14" spans="2:9" ht="15.75">
      <c r="B14" s="197" t="s">
        <v>253</v>
      </c>
      <c r="C14" s="198"/>
      <c r="D14" s="198"/>
      <c r="E14" s="198"/>
      <c r="F14" s="198"/>
      <c r="G14" s="198"/>
      <c r="H14" s="198"/>
      <c r="I14" s="198"/>
    </row>
    <row r="15" ht="9.75" customHeight="1">
      <c r="B15" s="22"/>
    </row>
    <row r="16" spans="2:9" ht="15.75">
      <c r="B16" s="199" t="s">
        <v>254</v>
      </c>
      <c r="C16" s="189"/>
      <c r="D16" s="189"/>
      <c r="E16" s="189"/>
      <c r="F16" s="189"/>
      <c r="G16" s="189"/>
      <c r="H16" s="189"/>
      <c r="I16" s="189"/>
    </row>
    <row r="17" spans="2:9" ht="15">
      <c r="B17" s="200" t="s">
        <v>64</v>
      </c>
      <c r="C17" s="201"/>
      <c r="D17" s="201"/>
      <c r="E17" s="201"/>
      <c r="F17" s="201"/>
      <c r="G17" s="201"/>
      <c r="H17" s="201"/>
      <c r="I17" s="201"/>
    </row>
    <row r="18" spans="2:9" ht="15.75">
      <c r="B18" s="202" t="s">
        <v>14</v>
      </c>
      <c r="C18" s="189"/>
      <c r="D18" s="189"/>
      <c r="E18" s="189"/>
      <c r="F18" s="189"/>
      <c r="G18" s="189"/>
      <c r="H18" s="189"/>
      <c r="I18" s="189"/>
    </row>
    <row r="19" spans="2:24" s="35" customFormat="1" ht="49.5" customHeight="1">
      <c r="B19" s="3" t="s">
        <v>37</v>
      </c>
      <c r="C19" s="203" t="s">
        <v>38</v>
      </c>
      <c r="D19" s="204"/>
      <c r="E19" s="204"/>
      <c r="F19" s="204"/>
      <c r="G19" s="3" t="s">
        <v>65</v>
      </c>
      <c r="H19" s="3" t="s">
        <v>66</v>
      </c>
      <c r="I19" s="3" t="s">
        <v>67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ht="15.75" customHeight="1">
      <c r="B20" s="4" t="s">
        <v>68</v>
      </c>
      <c r="C20" s="205" t="s">
        <v>69</v>
      </c>
      <c r="D20" s="206"/>
      <c r="E20" s="206"/>
      <c r="F20" s="206"/>
      <c r="G20" s="5"/>
      <c r="H20" s="5">
        <f>H21+H26+H27</f>
        <v>171745.66</v>
      </c>
      <c r="I20" s="5">
        <f>I21+I26+I27</f>
        <v>157882.66999999998</v>
      </c>
      <c r="L20" s="37"/>
      <c r="M20" s="38"/>
      <c r="N20" s="34"/>
      <c r="O20" s="37"/>
      <c r="P20" s="38"/>
      <c r="Q20" s="37"/>
      <c r="R20" s="37"/>
      <c r="S20" s="37"/>
      <c r="T20" s="37"/>
      <c r="U20" s="37"/>
      <c r="V20" s="37"/>
      <c r="W20" s="37"/>
      <c r="X20" s="37"/>
    </row>
    <row r="21" spans="2:24" ht="15.75">
      <c r="B21" s="7" t="s">
        <v>70</v>
      </c>
      <c r="C21" s="207" t="s">
        <v>71</v>
      </c>
      <c r="D21" s="207"/>
      <c r="E21" s="207"/>
      <c r="F21" s="207"/>
      <c r="G21" s="24" t="s">
        <v>246</v>
      </c>
      <c r="H21" s="16">
        <f>H22+H23+H24+H25</f>
        <v>152432.51</v>
      </c>
      <c r="I21" s="29">
        <f>I22+I23+I24+I25</f>
        <v>141973.55</v>
      </c>
      <c r="L21" s="48"/>
      <c r="M21" s="38"/>
      <c r="N21" s="34"/>
      <c r="O21" s="37"/>
      <c r="P21" s="38"/>
      <c r="Q21" s="37"/>
      <c r="R21" s="37"/>
      <c r="S21" s="37"/>
      <c r="T21" s="37"/>
      <c r="U21" s="37"/>
      <c r="V21" s="37"/>
      <c r="W21" s="37"/>
      <c r="X21" s="37"/>
    </row>
    <row r="22" spans="2:24" ht="16.5" customHeight="1">
      <c r="B22" s="7" t="s">
        <v>72</v>
      </c>
      <c r="C22" s="207" t="s">
        <v>73</v>
      </c>
      <c r="D22" s="207"/>
      <c r="E22" s="207"/>
      <c r="F22" s="207"/>
      <c r="G22" s="8"/>
      <c r="H22" s="45">
        <f>SUM('[1]DARBO lapas'!W156+'[1]DARBO lapas'!W157+'[1]DARBO lapas'!W158+'[1]DARBO lapas'!W173+'[1]DARBO lapas'!W174+'[1]DARBO lapas'!W175+'[1]DARBO lapas'!W176+'[1]DARBO lapas'!W177)</f>
        <v>56635.54</v>
      </c>
      <c r="I22" s="7">
        <v>47641.21</v>
      </c>
      <c r="L22" s="34"/>
      <c r="M22" s="37"/>
      <c r="N22" s="39"/>
      <c r="O22" s="37"/>
      <c r="P22" s="37"/>
      <c r="Q22" s="39"/>
      <c r="R22" s="37"/>
      <c r="S22" s="37"/>
      <c r="T22" s="37"/>
      <c r="U22" s="37"/>
      <c r="V22" s="37"/>
      <c r="W22" s="37"/>
      <c r="X22" s="37"/>
    </row>
    <row r="23" spans="2:24" ht="17.25" customHeight="1">
      <c r="B23" s="7" t="s">
        <v>74</v>
      </c>
      <c r="C23" s="208" t="s">
        <v>75</v>
      </c>
      <c r="D23" s="208"/>
      <c r="E23" s="208"/>
      <c r="F23" s="208"/>
      <c r="G23" s="10"/>
      <c r="H23" s="14">
        <f>'[1]DARBO lapas'!W164+'[1]DARBO lapas'!W165+'[1]DARBO lapas'!W166+'[1]DARBO lapas'!W179+'[1]DARBO lapas'!W180</f>
        <v>91672.15</v>
      </c>
      <c r="I23" s="7">
        <v>90358.23</v>
      </c>
      <c r="L23" s="34"/>
      <c r="M23" s="37"/>
      <c r="N23" s="39"/>
      <c r="O23" s="37"/>
      <c r="P23" s="37"/>
      <c r="Q23" s="34"/>
      <c r="R23" s="37"/>
      <c r="S23" s="37"/>
      <c r="T23" s="37"/>
      <c r="U23" s="37"/>
      <c r="V23" s="37"/>
      <c r="W23" s="37"/>
      <c r="X23" s="37"/>
    </row>
    <row r="24" spans="2:24" ht="17.25" customHeight="1">
      <c r="B24" s="7" t="s">
        <v>76</v>
      </c>
      <c r="C24" s="208" t="s">
        <v>77</v>
      </c>
      <c r="D24" s="208"/>
      <c r="E24" s="208"/>
      <c r="F24" s="208"/>
      <c r="G24" s="8"/>
      <c r="H24" s="14">
        <f>SUM('[1]DARBO lapas'!W155+'[1]DARBO lapas'!W172)</f>
        <v>3084.35</v>
      </c>
      <c r="I24" s="31">
        <v>2175.8</v>
      </c>
      <c r="L24" s="34"/>
      <c r="M24" s="37"/>
      <c r="N24" s="39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2:24" ht="15.75">
      <c r="B25" s="7" t="s">
        <v>78</v>
      </c>
      <c r="C25" s="208" t="s">
        <v>79</v>
      </c>
      <c r="D25" s="208"/>
      <c r="E25" s="208"/>
      <c r="F25" s="208"/>
      <c r="G25" s="10"/>
      <c r="H25" s="14">
        <f>SUM('[1]DARBO lapas'!W167+'[1]DARBO lapas'!W168+'[1]DARBO lapas'!W169+'[1]DARBO lapas'!E181+'[1]DARBO lapas'!W182+'[1]DARBO lapas'!W183)</f>
        <v>1040.47</v>
      </c>
      <c r="I25" s="7">
        <v>1798.31</v>
      </c>
      <c r="L25" s="34"/>
      <c r="M25" s="37"/>
      <c r="N25" s="39"/>
      <c r="O25" s="37"/>
      <c r="P25" s="37"/>
      <c r="Q25" s="40"/>
      <c r="R25" s="37"/>
      <c r="S25" s="37"/>
      <c r="T25" s="37"/>
      <c r="U25" s="37"/>
      <c r="V25" s="37"/>
      <c r="W25" s="37"/>
      <c r="X25" s="37"/>
    </row>
    <row r="26" spans="2:24" ht="15.75" customHeight="1">
      <c r="B26" s="7" t="s">
        <v>80</v>
      </c>
      <c r="C26" s="208" t="s">
        <v>81</v>
      </c>
      <c r="D26" s="208"/>
      <c r="E26" s="208"/>
      <c r="F26" s="208"/>
      <c r="G26" s="8"/>
      <c r="H26" s="5"/>
      <c r="I26" s="4"/>
      <c r="L26" s="34"/>
      <c r="M26" s="37"/>
      <c r="N26" s="34"/>
      <c r="O26" s="37"/>
      <c r="P26" s="37"/>
      <c r="Q26" s="34"/>
      <c r="R26" s="34"/>
      <c r="S26" s="37"/>
      <c r="T26" s="37"/>
      <c r="U26" s="37"/>
      <c r="V26" s="37"/>
      <c r="W26" s="37"/>
      <c r="X26" s="37"/>
    </row>
    <row r="27" spans="2:24" ht="15.75" customHeight="1">
      <c r="B27" s="7" t="s">
        <v>82</v>
      </c>
      <c r="C27" s="208" t="s">
        <v>83</v>
      </c>
      <c r="D27" s="208"/>
      <c r="E27" s="208"/>
      <c r="F27" s="208"/>
      <c r="G27" s="8"/>
      <c r="H27" s="17">
        <f>H28+H29</f>
        <v>19313.15</v>
      </c>
      <c r="I27" s="30">
        <f>I28+I29</f>
        <v>15909.12</v>
      </c>
      <c r="L27" s="34"/>
      <c r="M27" s="37"/>
      <c r="N27" s="25"/>
      <c r="O27" s="37"/>
      <c r="P27" s="37"/>
      <c r="Q27" s="25"/>
      <c r="R27" s="37"/>
      <c r="S27" s="37"/>
      <c r="T27" s="37"/>
      <c r="U27" s="37"/>
      <c r="V27" s="37"/>
      <c r="W27" s="37"/>
      <c r="X27" s="37"/>
    </row>
    <row r="28" spans="2:24" ht="15.75" customHeight="1">
      <c r="B28" s="7" t="s">
        <v>84</v>
      </c>
      <c r="C28" s="208" t="s">
        <v>85</v>
      </c>
      <c r="D28" s="208"/>
      <c r="E28" s="208"/>
      <c r="F28" s="208"/>
      <c r="G28" s="24" t="s">
        <v>247</v>
      </c>
      <c r="H28" s="27">
        <f>SUM('[1]DARBO lapas'!W186:W189)</f>
        <v>19313.15</v>
      </c>
      <c r="I28" s="31">
        <v>15909.12</v>
      </c>
      <c r="L28" s="34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2:24" ht="15.75" customHeight="1">
      <c r="B29" s="7" t="s">
        <v>86</v>
      </c>
      <c r="C29" s="208" t="s">
        <v>87</v>
      </c>
      <c r="D29" s="208"/>
      <c r="E29" s="208"/>
      <c r="F29" s="208"/>
      <c r="G29" s="10"/>
      <c r="H29" s="5"/>
      <c r="I29" s="32"/>
      <c r="L29" s="34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2:24" ht="19.5" customHeight="1">
      <c r="B30" s="4" t="s">
        <v>88</v>
      </c>
      <c r="C30" s="208" t="s">
        <v>89</v>
      </c>
      <c r="D30" s="208"/>
      <c r="E30" s="208"/>
      <c r="F30" s="208"/>
      <c r="G30" s="10"/>
      <c r="H30" s="16">
        <f>SUM(H31:H44)</f>
        <v>167266.72999999998</v>
      </c>
      <c r="I30" s="29">
        <f>SUM(I31:I44)</f>
        <v>156764.91999999995</v>
      </c>
      <c r="L30" s="34"/>
      <c r="M30" s="37"/>
      <c r="N30" s="209"/>
      <c r="O30" s="209"/>
      <c r="P30" s="37"/>
      <c r="Q30" s="37"/>
      <c r="R30" s="37"/>
      <c r="S30" s="37"/>
      <c r="T30" s="37"/>
      <c r="U30" s="37"/>
      <c r="V30" s="37"/>
      <c r="W30" s="37"/>
      <c r="X30" s="37"/>
    </row>
    <row r="31" spans="2:24" ht="15.75" customHeight="1">
      <c r="B31" s="7" t="s">
        <v>70</v>
      </c>
      <c r="C31" s="208" t="s">
        <v>90</v>
      </c>
      <c r="D31" s="210"/>
      <c r="E31" s="210"/>
      <c r="F31" s="210"/>
      <c r="G31" s="8"/>
      <c r="H31" s="14">
        <f>SUM('[1]DARBO lapas'!V190:V205)</f>
        <v>135013.83</v>
      </c>
      <c r="I31" s="31">
        <v>122084.69</v>
      </c>
      <c r="L31" s="34"/>
      <c r="M31" s="38"/>
      <c r="N31" s="40"/>
      <c r="O31" s="37"/>
      <c r="P31" s="40"/>
      <c r="Q31" s="37"/>
      <c r="R31" s="40"/>
      <c r="S31" s="40"/>
      <c r="T31" s="37"/>
      <c r="U31" s="37"/>
      <c r="V31" s="37"/>
      <c r="W31" s="37"/>
      <c r="X31" s="37"/>
    </row>
    <row r="32" spans="2:24" ht="15.75" customHeight="1">
      <c r="B32" s="7" t="s">
        <v>80</v>
      </c>
      <c r="C32" s="208" t="s">
        <v>91</v>
      </c>
      <c r="D32" s="210"/>
      <c r="E32" s="210"/>
      <c r="F32" s="210"/>
      <c r="G32" s="8"/>
      <c r="H32" s="14">
        <f>SUM('[1]DARBO lapas'!V209:V210)</f>
        <v>3205.08</v>
      </c>
      <c r="I32" s="31">
        <v>3864.12</v>
      </c>
      <c r="L32" s="34"/>
      <c r="M32" s="37"/>
      <c r="N32" s="34"/>
      <c r="O32" s="41"/>
      <c r="P32" s="34"/>
      <c r="Q32" s="34"/>
      <c r="R32" s="37"/>
      <c r="S32" s="37"/>
      <c r="T32" s="37"/>
      <c r="U32" s="37"/>
      <c r="V32" s="37"/>
      <c r="W32" s="37"/>
      <c r="X32" s="37"/>
    </row>
    <row r="33" spans="2:24" ht="15.75" customHeight="1">
      <c r="B33" s="7" t="s">
        <v>82</v>
      </c>
      <c r="C33" s="208" t="s">
        <v>92</v>
      </c>
      <c r="D33" s="210"/>
      <c r="E33" s="210"/>
      <c r="F33" s="210"/>
      <c r="G33" s="8"/>
      <c r="H33" s="14">
        <f>SUM('[1]DARBO lapas'!V211:V215)</f>
        <v>10667.1</v>
      </c>
      <c r="I33" s="31">
        <v>12859.03</v>
      </c>
      <c r="L33" s="34"/>
      <c r="M33" s="42"/>
      <c r="N33" s="40"/>
      <c r="O33" s="40"/>
      <c r="P33" s="40"/>
      <c r="Q33" s="40"/>
      <c r="R33" s="40"/>
      <c r="S33" s="37"/>
      <c r="T33" s="37"/>
      <c r="U33" s="37"/>
      <c r="V33" s="37"/>
      <c r="W33" s="37"/>
      <c r="X33" s="37"/>
    </row>
    <row r="34" spans="2:24" ht="16.5" customHeight="1">
      <c r="B34" s="7" t="s">
        <v>93</v>
      </c>
      <c r="C34" s="207" t="s">
        <v>94</v>
      </c>
      <c r="D34" s="210"/>
      <c r="E34" s="210"/>
      <c r="F34" s="210"/>
      <c r="G34" s="8"/>
      <c r="H34" s="10">
        <f>'[1]DARBO lapas'!V216</f>
        <v>0</v>
      </c>
      <c r="I34" s="31">
        <v>0</v>
      </c>
      <c r="L34" s="34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2:24" ht="15.75" customHeight="1">
      <c r="B35" s="7" t="s">
        <v>95</v>
      </c>
      <c r="C35" s="207" t="s">
        <v>96</v>
      </c>
      <c r="D35" s="210"/>
      <c r="E35" s="210"/>
      <c r="F35" s="210"/>
      <c r="G35" s="8"/>
      <c r="H35" s="14"/>
      <c r="I35" s="31"/>
      <c r="L35" s="34"/>
      <c r="M35" s="37"/>
      <c r="N35" s="34"/>
      <c r="O35" s="37"/>
      <c r="P35" s="40"/>
      <c r="Q35" s="34"/>
      <c r="R35" s="40"/>
      <c r="S35" s="40"/>
      <c r="T35" s="37"/>
      <c r="U35" s="37"/>
      <c r="V35" s="37"/>
      <c r="W35" s="37"/>
      <c r="X35" s="37"/>
    </row>
    <row r="36" spans="2:19" ht="17.25" customHeight="1">
      <c r="B36" s="7" t="s">
        <v>97</v>
      </c>
      <c r="C36" s="207" t="s">
        <v>98</v>
      </c>
      <c r="D36" s="210"/>
      <c r="E36" s="210"/>
      <c r="F36" s="210"/>
      <c r="G36" s="8"/>
      <c r="H36" s="14">
        <f>SUM('[1]DARBO lapas'!V217)</f>
        <v>287.92</v>
      </c>
      <c r="I36" s="7">
        <v>93.28</v>
      </c>
      <c r="L36" s="34"/>
      <c r="M36" s="37"/>
      <c r="N36" s="37"/>
      <c r="O36" s="37"/>
      <c r="P36" s="40"/>
      <c r="Q36" s="37"/>
      <c r="R36" s="37"/>
      <c r="S36" s="37"/>
    </row>
    <row r="37" spans="2:19" ht="16.5" customHeight="1">
      <c r="B37" s="7" t="s">
        <v>99</v>
      </c>
      <c r="C37" s="207" t="s">
        <v>100</v>
      </c>
      <c r="D37" s="210"/>
      <c r="E37" s="210"/>
      <c r="F37" s="210"/>
      <c r="G37" s="8"/>
      <c r="H37" s="14">
        <f>SUM('[1]DARBO lapas'!V218+'[1]DARBO lapas'!V219)</f>
        <v>444.68</v>
      </c>
      <c r="I37" s="14">
        <v>608.36</v>
      </c>
      <c r="L37" s="34"/>
      <c r="M37" s="37"/>
      <c r="N37" s="37"/>
      <c r="O37" s="37"/>
      <c r="P37" s="40"/>
      <c r="Q37" s="37"/>
      <c r="R37" s="37"/>
      <c r="S37" s="37"/>
    </row>
    <row r="38" spans="2:19" ht="18" customHeight="1">
      <c r="B38" s="46" t="s">
        <v>101</v>
      </c>
      <c r="C38" s="208" t="s">
        <v>102</v>
      </c>
      <c r="D38" s="210"/>
      <c r="E38" s="210"/>
      <c r="F38" s="210"/>
      <c r="G38" s="24" t="s">
        <v>248</v>
      </c>
      <c r="H38" s="10">
        <f>'[1]DARBO lapas'!V220-'[1]DARBO lapas'!W220</f>
        <v>0</v>
      </c>
      <c r="I38" s="14">
        <v>0</v>
      </c>
      <c r="L38" s="34"/>
      <c r="M38" s="37"/>
      <c r="N38" s="40"/>
      <c r="O38" s="39"/>
      <c r="P38" s="37"/>
      <c r="Q38" s="37"/>
      <c r="R38" s="37"/>
      <c r="S38" s="37"/>
    </row>
    <row r="39" spans="2:19" ht="16.5" customHeight="1">
      <c r="B39" s="7" t="s">
        <v>103</v>
      </c>
      <c r="C39" s="207" t="s">
        <v>104</v>
      </c>
      <c r="D39" s="210"/>
      <c r="E39" s="210"/>
      <c r="F39" s="210"/>
      <c r="G39" s="8"/>
      <c r="H39" s="10">
        <f>SUM('[1]DARBO lapas'!V221:V222)</f>
        <v>16513.05</v>
      </c>
      <c r="I39" s="10">
        <v>16212.83</v>
      </c>
      <c r="L39" s="34"/>
      <c r="M39" s="37"/>
      <c r="N39" s="37"/>
      <c r="O39" s="37"/>
      <c r="P39" s="37"/>
      <c r="Q39" s="37"/>
      <c r="R39" s="37"/>
      <c r="S39" s="37"/>
    </row>
    <row r="40" spans="2:19" ht="15.75" customHeight="1">
      <c r="B40" s="7" t="s">
        <v>105</v>
      </c>
      <c r="C40" s="208" t="s">
        <v>106</v>
      </c>
      <c r="D40" s="204"/>
      <c r="E40" s="204"/>
      <c r="F40" s="204"/>
      <c r="G40" s="24" t="s">
        <v>249</v>
      </c>
      <c r="H40" s="14">
        <f>'[1]DARBO lapas'!V226</f>
        <v>0</v>
      </c>
      <c r="I40" s="14">
        <v>200</v>
      </c>
      <c r="L40" s="34"/>
      <c r="M40" s="37"/>
      <c r="N40" s="37"/>
      <c r="O40" s="37"/>
      <c r="P40" s="37"/>
      <c r="Q40" s="37"/>
      <c r="R40" s="37"/>
      <c r="S40" s="37"/>
    </row>
    <row r="41" spans="2:9" ht="15.75" customHeight="1">
      <c r="B41" s="7" t="s">
        <v>107</v>
      </c>
      <c r="C41" s="208" t="s">
        <v>108</v>
      </c>
      <c r="D41" s="210"/>
      <c r="E41" s="210"/>
      <c r="F41" s="210"/>
      <c r="G41" s="8"/>
      <c r="H41" s="10"/>
      <c r="I41" s="10"/>
    </row>
    <row r="42" spans="2:9" ht="15.75" customHeight="1">
      <c r="B42" s="7" t="s">
        <v>109</v>
      </c>
      <c r="C42" s="208" t="s">
        <v>110</v>
      </c>
      <c r="D42" s="210"/>
      <c r="E42" s="210"/>
      <c r="F42" s="210"/>
      <c r="G42" s="8"/>
      <c r="H42" s="10"/>
      <c r="I42" s="10"/>
    </row>
    <row r="43" spans="2:9" ht="15.75" customHeight="1">
      <c r="B43" s="7" t="s">
        <v>111</v>
      </c>
      <c r="C43" s="208" t="s">
        <v>112</v>
      </c>
      <c r="D43" s="210"/>
      <c r="E43" s="210"/>
      <c r="F43" s="210"/>
      <c r="G43" s="8"/>
      <c r="H43" s="14">
        <f>'[1]DARBO lapas'!D223+'[1]DARBO lapas'!V224</f>
        <v>259.23</v>
      </c>
      <c r="I43" s="10">
        <v>22</v>
      </c>
    </row>
    <row r="44" spans="2:9" ht="15.75" customHeight="1">
      <c r="B44" s="7" t="s">
        <v>113</v>
      </c>
      <c r="C44" s="214" t="s">
        <v>114</v>
      </c>
      <c r="D44" s="215"/>
      <c r="E44" s="215"/>
      <c r="F44" s="216"/>
      <c r="G44" s="8"/>
      <c r="H44" s="28">
        <f>'[1]DARBO lapas'!D225+'[1]DARBO lapas'!D227+'[1]DARBO lapas'!D228</f>
        <v>875.84</v>
      </c>
      <c r="I44" s="10">
        <v>820.61</v>
      </c>
    </row>
    <row r="45" spans="2:9" ht="15.75">
      <c r="B45" s="5" t="s">
        <v>115</v>
      </c>
      <c r="C45" s="211" t="s">
        <v>116</v>
      </c>
      <c r="D45" s="212"/>
      <c r="E45" s="212"/>
      <c r="F45" s="213"/>
      <c r="G45" s="9"/>
      <c r="H45" s="15">
        <f>H20-H30</f>
        <v>4478.930000000022</v>
      </c>
      <c r="I45" s="15">
        <f>I20-I30</f>
        <v>1117.750000000029</v>
      </c>
    </row>
    <row r="46" spans="2:9" ht="15.75">
      <c r="B46" s="5" t="s">
        <v>117</v>
      </c>
      <c r="C46" s="218" t="s">
        <v>118</v>
      </c>
      <c r="D46" s="212"/>
      <c r="E46" s="212"/>
      <c r="F46" s="213"/>
      <c r="G46" s="6"/>
      <c r="H46" s="19">
        <f>H47+H48+H49</f>
        <v>58.74</v>
      </c>
      <c r="I46" s="19">
        <f>I47+I48+I49</f>
        <v>133.13</v>
      </c>
    </row>
    <row r="47" spans="2:9" ht="15.75">
      <c r="B47" s="10" t="s">
        <v>119</v>
      </c>
      <c r="C47" s="214" t="s">
        <v>120</v>
      </c>
      <c r="D47" s="215"/>
      <c r="E47" s="215"/>
      <c r="F47" s="216"/>
      <c r="G47" s="11"/>
      <c r="H47" s="28">
        <f>'[1]DARBO lapas'!W185</f>
        <v>58.74</v>
      </c>
      <c r="I47" s="28">
        <v>133.13</v>
      </c>
    </row>
    <row r="48" spans="2:9" ht="15.75">
      <c r="B48" s="10" t="s">
        <v>80</v>
      </c>
      <c r="C48" s="214" t="s">
        <v>121</v>
      </c>
      <c r="D48" s="215"/>
      <c r="E48" s="215"/>
      <c r="F48" s="216"/>
      <c r="G48" s="11"/>
      <c r="H48" s="11"/>
      <c r="I48" s="11"/>
    </row>
    <row r="49" spans="2:9" ht="15.75">
      <c r="B49" s="10" t="s">
        <v>122</v>
      </c>
      <c r="C49" s="214" t="s">
        <v>123</v>
      </c>
      <c r="D49" s="215"/>
      <c r="E49" s="215"/>
      <c r="F49" s="216"/>
      <c r="G49" s="11"/>
      <c r="H49" s="11"/>
      <c r="I49" s="11"/>
    </row>
    <row r="50" spans="2:9" ht="15.75">
      <c r="B50" s="5" t="s">
        <v>124</v>
      </c>
      <c r="C50" s="211" t="s">
        <v>125</v>
      </c>
      <c r="D50" s="212"/>
      <c r="E50" s="212"/>
      <c r="F50" s="213"/>
      <c r="G50" s="6"/>
      <c r="H50" s="58">
        <f>-'[1]DARBO lapas'!V230</f>
        <v>0</v>
      </c>
      <c r="I50" s="19">
        <v>0</v>
      </c>
    </row>
    <row r="51" spans="2:9" ht="30" customHeight="1">
      <c r="B51" s="5" t="s">
        <v>126</v>
      </c>
      <c r="C51" s="219" t="s">
        <v>127</v>
      </c>
      <c r="D51" s="220"/>
      <c r="E51" s="220"/>
      <c r="F51" s="221"/>
      <c r="G51" s="6"/>
      <c r="H51" s="6"/>
      <c r="I51" s="6"/>
    </row>
    <row r="52" spans="2:9" ht="15.75">
      <c r="B52" s="5" t="s">
        <v>128</v>
      </c>
      <c r="C52" s="211" t="s">
        <v>129</v>
      </c>
      <c r="D52" s="212"/>
      <c r="E52" s="212"/>
      <c r="F52" s="213"/>
      <c r="G52" s="6"/>
      <c r="H52" s="6"/>
      <c r="I52" s="6"/>
    </row>
    <row r="53" spans="2:9" ht="30" customHeight="1">
      <c r="B53" s="5" t="s">
        <v>130</v>
      </c>
      <c r="C53" s="224" t="s">
        <v>131</v>
      </c>
      <c r="D53" s="220"/>
      <c r="E53" s="220"/>
      <c r="F53" s="221"/>
      <c r="G53" s="6"/>
      <c r="H53" s="18">
        <f>H45+H46+H50</f>
        <v>4537.670000000022</v>
      </c>
      <c r="I53" s="18">
        <f>I45+I46+I50</f>
        <v>1250.8800000000292</v>
      </c>
    </row>
    <row r="54" spans="2:20" ht="15.75">
      <c r="B54" s="5" t="s">
        <v>70</v>
      </c>
      <c r="C54" s="218" t="s">
        <v>132</v>
      </c>
      <c r="D54" s="212"/>
      <c r="E54" s="212"/>
      <c r="F54" s="213"/>
      <c r="G54" s="6"/>
      <c r="H54" s="6"/>
      <c r="I54" s="6"/>
      <c r="M54" s="33"/>
      <c r="N54" s="217"/>
      <c r="O54" s="217"/>
      <c r="P54" s="217"/>
      <c r="Q54" s="217"/>
      <c r="R54" s="217"/>
      <c r="S54" s="217"/>
      <c r="T54" s="33"/>
    </row>
    <row r="55" spans="2:22" ht="20.25" customHeight="1">
      <c r="B55" s="5" t="s">
        <v>133</v>
      </c>
      <c r="C55" s="211" t="s">
        <v>134</v>
      </c>
      <c r="D55" s="212"/>
      <c r="E55" s="212"/>
      <c r="F55" s="213"/>
      <c r="G55" s="6"/>
      <c r="H55" s="18">
        <f>H53</f>
        <v>4537.670000000022</v>
      </c>
      <c r="I55" s="18">
        <f>I53</f>
        <v>1250.8800000000292</v>
      </c>
      <c r="L55" s="43"/>
      <c r="M55" s="33"/>
      <c r="N55" s="49"/>
      <c r="O55" s="49"/>
      <c r="P55" s="50"/>
      <c r="Q55" s="51"/>
      <c r="R55" s="51"/>
      <c r="S55" s="56"/>
      <c r="T55" s="33"/>
      <c r="U55" s="52"/>
      <c r="V55" s="53"/>
    </row>
    <row r="56" spans="2:22" ht="14.25" customHeight="1">
      <c r="B56" s="10" t="s">
        <v>70</v>
      </c>
      <c r="C56" s="214" t="s">
        <v>135</v>
      </c>
      <c r="D56" s="215"/>
      <c r="E56" s="215"/>
      <c r="F56" s="216"/>
      <c r="G56" s="11"/>
      <c r="H56" s="11"/>
      <c r="I56" s="47"/>
      <c r="M56" s="33"/>
      <c r="N56" s="33"/>
      <c r="O56" s="51"/>
      <c r="P56" s="51"/>
      <c r="Q56" s="51"/>
      <c r="R56" s="51"/>
      <c r="S56" s="56"/>
      <c r="T56" s="33"/>
      <c r="U56" s="52"/>
      <c r="V56" s="53"/>
    </row>
    <row r="57" spans="2:22" ht="20.25" customHeight="1">
      <c r="B57" s="10" t="s">
        <v>80</v>
      </c>
      <c r="C57" s="214" t="s">
        <v>136</v>
      </c>
      <c r="D57" s="215"/>
      <c r="E57" s="215"/>
      <c r="F57" s="216"/>
      <c r="G57" s="11"/>
      <c r="H57" s="11"/>
      <c r="I57" s="47"/>
      <c r="M57" s="33"/>
      <c r="N57" s="33"/>
      <c r="O57" s="54"/>
      <c r="P57" s="50"/>
      <c r="Q57" s="51"/>
      <c r="R57" s="51"/>
      <c r="S57" s="56"/>
      <c r="T57" s="33"/>
      <c r="U57" s="52"/>
      <c r="V57" s="53"/>
    </row>
    <row r="58" spans="2:22" ht="21" customHeight="1">
      <c r="B58" s="26"/>
      <c r="C58" s="26"/>
      <c r="D58" s="26"/>
      <c r="G58" s="33"/>
      <c r="H58" s="33"/>
      <c r="I58" s="33"/>
      <c r="M58" s="33"/>
      <c r="N58" s="33"/>
      <c r="O58" s="51"/>
      <c r="P58" s="51"/>
      <c r="Q58" s="51"/>
      <c r="R58" s="51"/>
      <c r="S58" s="57"/>
      <c r="T58" s="33"/>
      <c r="U58" s="52"/>
      <c r="V58" s="55"/>
    </row>
    <row r="59" spans="2:20" ht="15.75" customHeight="1">
      <c r="B59" s="225" t="s">
        <v>250</v>
      </c>
      <c r="C59" s="225"/>
      <c r="D59" s="225"/>
      <c r="E59" s="225"/>
      <c r="F59" s="225"/>
      <c r="G59" s="225"/>
      <c r="H59" s="226" t="s">
        <v>251</v>
      </c>
      <c r="I59" s="226"/>
      <c r="M59" s="33"/>
      <c r="N59" s="33"/>
      <c r="O59" s="33"/>
      <c r="P59" s="33"/>
      <c r="Q59" s="33"/>
      <c r="R59" s="33"/>
      <c r="S59" s="33"/>
      <c r="T59" s="33"/>
    </row>
    <row r="60" spans="2:9" ht="18" customHeight="1">
      <c r="B60" s="186" t="s">
        <v>244</v>
      </c>
      <c r="C60" s="186"/>
      <c r="D60" s="186"/>
      <c r="E60" s="186"/>
      <c r="F60" s="186"/>
      <c r="G60" s="186"/>
      <c r="H60" s="187" t="s">
        <v>137</v>
      </c>
      <c r="I60" s="187"/>
    </row>
    <row r="61" spans="2:9" s="44" customFormat="1" ht="24" customHeight="1">
      <c r="B61" s="222" t="s">
        <v>231</v>
      </c>
      <c r="C61" s="222"/>
      <c r="D61" s="222"/>
      <c r="E61" s="222"/>
      <c r="F61" s="222"/>
      <c r="G61" s="222"/>
      <c r="H61" s="223" t="s">
        <v>2</v>
      </c>
      <c r="I61" s="223"/>
    </row>
    <row r="62" spans="2:9" ht="15.75" customHeight="1">
      <c r="B62" s="186" t="s">
        <v>243</v>
      </c>
      <c r="C62" s="186"/>
      <c r="D62" s="186"/>
      <c r="E62" s="186"/>
      <c r="F62" s="186"/>
      <c r="G62" s="186"/>
      <c r="H62" s="187" t="s">
        <v>137</v>
      </c>
      <c r="I62" s="187"/>
    </row>
  </sheetData>
  <sheetProtection/>
  <mergeCells count="63">
    <mergeCell ref="B61:G61"/>
    <mergeCell ref="H61:I61"/>
    <mergeCell ref="B62:G62"/>
    <mergeCell ref="H62:I62"/>
    <mergeCell ref="C53:F53"/>
    <mergeCell ref="C54:F54"/>
    <mergeCell ref="B59:G59"/>
    <mergeCell ref="H59:I59"/>
    <mergeCell ref="C56:F56"/>
    <mergeCell ref="C57:F57"/>
    <mergeCell ref="C44:F44"/>
    <mergeCell ref="C45:F45"/>
    <mergeCell ref="N54:S54"/>
    <mergeCell ref="C46:F46"/>
    <mergeCell ref="C47:F47"/>
    <mergeCell ref="C48:F48"/>
    <mergeCell ref="C49:F49"/>
    <mergeCell ref="C50:F50"/>
    <mergeCell ref="C51:F51"/>
    <mergeCell ref="C55:F55"/>
    <mergeCell ref="C36:F36"/>
    <mergeCell ref="C37:F37"/>
    <mergeCell ref="C38:F38"/>
    <mergeCell ref="C39:F39"/>
    <mergeCell ref="C40:F40"/>
    <mergeCell ref="C41:F41"/>
    <mergeCell ref="C52:F52"/>
    <mergeCell ref="C42:F42"/>
    <mergeCell ref="C43:F43"/>
    <mergeCell ref="N30:O30"/>
    <mergeCell ref="C31:F31"/>
    <mergeCell ref="C32:F32"/>
    <mergeCell ref="C33:F33"/>
    <mergeCell ref="C34:F34"/>
    <mergeCell ref="C35:F35"/>
    <mergeCell ref="C25:F25"/>
    <mergeCell ref="C26:F26"/>
    <mergeCell ref="C27:F27"/>
    <mergeCell ref="C28:F28"/>
    <mergeCell ref="C29:F29"/>
    <mergeCell ref="C30:F30"/>
    <mergeCell ref="C19:F19"/>
    <mergeCell ref="C20:F20"/>
    <mergeCell ref="C21:F21"/>
    <mergeCell ref="C22:F22"/>
    <mergeCell ref="C23:F23"/>
    <mergeCell ref="C24:F24"/>
    <mergeCell ref="B12:I12"/>
    <mergeCell ref="B13:I13"/>
    <mergeCell ref="B14:I14"/>
    <mergeCell ref="B16:I16"/>
    <mergeCell ref="B17:I17"/>
    <mergeCell ref="B18:I18"/>
    <mergeCell ref="B60:G60"/>
    <mergeCell ref="H60:I60"/>
    <mergeCell ref="B4:I4"/>
    <mergeCell ref="B5:I5"/>
    <mergeCell ref="B6:I6"/>
    <mergeCell ref="B7:I7"/>
    <mergeCell ref="B8:I8"/>
    <mergeCell ref="B9:I9"/>
    <mergeCell ref="B10:I10"/>
    <mergeCell ref="B11:I11"/>
  </mergeCells>
  <printOptions/>
  <pageMargins left="0.01838235294117647" right="0.35433070866141736" top="0.1968503937007874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C30"/>
  <sheetViews>
    <sheetView view="pageLayout" zoomScaleNormal="112" workbookViewId="0" topLeftCell="A10">
      <selection activeCell="C13" sqref="C13"/>
    </sheetView>
  </sheetViews>
  <sheetFormatPr defaultColWidth="9.140625" defaultRowHeight="12.75"/>
  <cols>
    <col min="1" max="1" width="4.7109375" style="129" customWidth="1"/>
    <col min="2" max="2" width="29.00390625" style="131" customWidth="1"/>
    <col min="3" max="3" width="11.7109375" style="131" customWidth="1"/>
    <col min="4" max="4" width="12.28125" style="131" customWidth="1"/>
    <col min="5" max="5" width="12.421875" style="131" customWidth="1"/>
    <col min="6" max="6" width="10.8515625" style="131" customWidth="1"/>
    <col min="7" max="7" width="11.7109375" style="131" customWidth="1"/>
    <col min="8" max="8" width="12.57421875" style="131" customWidth="1"/>
    <col min="9" max="9" width="12.421875" style="131" customWidth="1"/>
    <col min="10" max="10" width="12.57421875" style="131" customWidth="1"/>
    <col min="11" max="11" width="10.7109375" style="131" customWidth="1"/>
    <col min="12" max="12" width="13.00390625" style="131" customWidth="1"/>
    <col min="13" max="13" width="11.8515625" style="131" customWidth="1"/>
    <col min="14" max="14" width="9.140625" style="131" customWidth="1"/>
    <col min="15" max="16" width="11.28125" style="133" customWidth="1"/>
    <col min="17" max="17" width="12.57421875" style="131" customWidth="1"/>
    <col min="18" max="18" width="9.140625" style="131" customWidth="1"/>
    <col min="19" max="19" width="11.28125" style="131" customWidth="1"/>
    <col min="20" max="20" width="12.8515625" style="131" customWidth="1"/>
    <col min="21" max="22" width="10.140625" style="131" customWidth="1"/>
    <col min="23" max="24" width="9.140625" style="131" customWidth="1"/>
    <col min="25" max="25" width="10.28125" style="131" customWidth="1"/>
    <col min="26" max="26" width="11.57421875" style="131" customWidth="1"/>
    <col min="27" max="16384" width="9.140625" style="131" customWidth="1"/>
  </cols>
  <sheetData>
    <row r="1" spans="2:29" ht="12.75" customHeight="1" thickBot="1">
      <c r="B1" s="130" t="s">
        <v>13</v>
      </c>
      <c r="I1" s="132"/>
      <c r="J1" s="132"/>
      <c r="K1" s="132"/>
      <c r="R1" s="134"/>
      <c r="S1" s="135"/>
      <c r="T1" s="134"/>
      <c r="U1" s="134"/>
      <c r="V1" s="134"/>
      <c r="W1" s="134"/>
      <c r="X1" s="134"/>
      <c r="Y1" s="135"/>
      <c r="Z1" s="134"/>
      <c r="AA1" s="134"/>
      <c r="AB1" s="134"/>
      <c r="AC1" s="134"/>
    </row>
    <row r="2" spans="8:29" ht="12.75" customHeight="1">
      <c r="H2" s="131" t="s">
        <v>28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2:29" ht="12.75" customHeight="1">
      <c r="B3" s="227" t="s">
        <v>0</v>
      </c>
      <c r="C3" s="227"/>
      <c r="D3" s="227"/>
      <c r="M3" s="136" t="s">
        <v>252</v>
      </c>
      <c r="R3" s="134"/>
      <c r="S3" s="134"/>
      <c r="T3" s="137"/>
      <c r="U3" s="134"/>
      <c r="V3" s="134"/>
      <c r="W3" s="134"/>
      <c r="X3" s="134"/>
      <c r="Y3" s="138"/>
      <c r="Z3" s="134"/>
      <c r="AA3" s="134"/>
      <c r="AB3" s="134"/>
      <c r="AC3" s="134"/>
    </row>
    <row r="4" spans="11:29" ht="6.75" customHeight="1">
      <c r="K4" s="230"/>
      <c r="L4" s="230"/>
      <c r="M4" s="230"/>
      <c r="R4" s="134"/>
      <c r="S4" s="139"/>
      <c r="T4" s="137"/>
      <c r="U4" s="134"/>
      <c r="V4" s="134"/>
      <c r="W4" s="134"/>
      <c r="X4" s="134"/>
      <c r="Y4" s="139"/>
      <c r="Z4" s="134"/>
      <c r="AA4" s="134"/>
      <c r="AB4" s="134"/>
      <c r="AC4" s="134"/>
    </row>
    <row r="5" spans="1:29" ht="12.75" customHeight="1">
      <c r="A5" s="228" t="s">
        <v>29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ht="12.75" customHeight="1">
      <c r="A6" s="228" t="s">
        <v>36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R6" s="134"/>
      <c r="S6" s="138"/>
      <c r="T6" s="138"/>
      <c r="U6" s="134"/>
      <c r="V6" s="134"/>
      <c r="W6" s="134"/>
      <c r="X6" s="134"/>
      <c r="Y6" s="138"/>
      <c r="Z6" s="134"/>
      <c r="AA6" s="134"/>
      <c r="AB6" s="134"/>
      <c r="AC6" s="134"/>
    </row>
    <row r="7" spans="12:29" ht="8.25" customHeight="1">
      <c r="L7" s="132"/>
      <c r="R7" s="134"/>
      <c r="S7" s="138"/>
      <c r="T7" s="134"/>
      <c r="U7" s="138"/>
      <c r="V7" s="138"/>
      <c r="W7" s="134"/>
      <c r="X7" s="134"/>
      <c r="Y7" s="138"/>
      <c r="Z7" s="134"/>
      <c r="AA7" s="134"/>
      <c r="AB7" s="134"/>
      <c r="AC7" s="134"/>
    </row>
    <row r="8" spans="1:29" ht="12.75" customHeight="1">
      <c r="A8" s="228" t="s">
        <v>16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R8" s="134"/>
      <c r="S8" s="138"/>
      <c r="T8" s="138"/>
      <c r="U8" s="134"/>
      <c r="V8" s="134"/>
      <c r="W8" s="134"/>
      <c r="X8" s="134"/>
      <c r="Y8" s="138"/>
      <c r="Z8" s="138"/>
      <c r="AA8" s="134"/>
      <c r="AB8" s="134"/>
      <c r="AC8" s="134"/>
    </row>
    <row r="9" spans="18:29" ht="7.5" customHeight="1"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29" ht="14.25" customHeight="1">
      <c r="A10" s="231" t="s">
        <v>37</v>
      </c>
      <c r="B10" s="231" t="s">
        <v>17</v>
      </c>
      <c r="C10" s="231" t="s">
        <v>18</v>
      </c>
      <c r="D10" s="231" t="s">
        <v>11</v>
      </c>
      <c r="E10" s="231"/>
      <c r="F10" s="231"/>
      <c r="G10" s="231"/>
      <c r="H10" s="231"/>
      <c r="I10" s="231"/>
      <c r="J10" s="232"/>
      <c r="K10" s="232"/>
      <c r="L10" s="231"/>
      <c r="M10" s="231" t="s">
        <v>19</v>
      </c>
      <c r="R10" s="134"/>
      <c r="S10" s="134"/>
      <c r="T10" s="134"/>
      <c r="U10" s="134"/>
      <c r="V10" s="134"/>
      <c r="W10" s="134"/>
      <c r="X10" s="134"/>
      <c r="Y10" s="138"/>
      <c r="Z10" s="138"/>
      <c r="AA10" s="134"/>
      <c r="AB10" s="134"/>
      <c r="AC10" s="134"/>
    </row>
    <row r="11" spans="1:13" ht="117.75" customHeight="1">
      <c r="A11" s="231"/>
      <c r="B11" s="231"/>
      <c r="C11" s="231"/>
      <c r="D11" s="13" t="s">
        <v>15</v>
      </c>
      <c r="E11" s="13" t="s">
        <v>20</v>
      </c>
      <c r="F11" s="13" t="s">
        <v>240</v>
      </c>
      <c r="G11" s="13" t="s">
        <v>21</v>
      </c>
      <c r="H11" s="13" t="s">
        <v>241</v>
      </c>
      <c r="I11" s="20" t="s">
        <v>30</v>
      </c>
      <c r="J11" s="13" t="s">
        <v>22</v>
      </c>
      <c r="K11" s="12" t="s">
        <v>23</v>
      </c>
      <c r="L11" s="21" t="s">
        <v>31</v>
      </c>
      <c r="M11" s="231"/>
    </row>
    <row r="12" spans="1:13" ht="9.75" customHeight="1">
      <c r="A12" s="140">
        <v>1</v>
      </c>
      <c r="B12" s="140">
        <v>2</v>
      </c>
      <c r="C12" s="140">
        <v>3</v>
      </c>
      <c r="D12" s="140">
        <v>4</v>
      </c>
      <c r="E12" s="140">
        <v>5</v>
      </c>
      <c r="F12" s="140">
        <v>6</v>
      </c>
      <c r="G12" s="140">
        <v>7</v>
      </c>
      <c r="H12" s="140">
        <v>8</v>
      </c>
      <c r="I12" s="140">
        <v>9</v>
      </c>
      <c r="J12" s="140">
        <v>10</v>
      </c>
      <c r="K12" s="141" t="s">
        <v>32</v>
      </c>
      <c r="L12" s="140">
        <v>12</v>
      </c>
      <c r="M12" s="140">
        <v>13</v>
      </c>
    </row>
    <row r="13" spans="1:16" s="132" customFormat="1" ht="89.25" customHeight="1">
      <c r="A13" s="13" t="s">
        <v>42</v>
      </c>
      <c r="B13" s="142" t="s">
        <v>33</v>
      </c>
      <c r="C13" s="143">
        <f>C14+C15</f>
        <v>46465.53</v>
      </c>
      <c r="D13" s="143">
        <f>D14+D15</f>
        <v>37318.1</v>
      </c>
      <c r="E13" s="143">
        <f aca="true" t="shared" si="0" ref="E13:M13">E14+E15</f>
        <v>0</v>
      </c>
      <c r="F13" s="143">
        <f t="shared" si="0"/>
        <v>0</v>
      </c>
      <c r="G13" s="143">
        <f t="shared" si="0"/>
        <v>0</v>
      </c>
      <c r="H13" s="143">
        <f t="shared" si="0"/>
        <v>0</v>
      </c>
      <c r="I13" s="143">
        <f t="shared" si="0"/>
        <v>37600.04</v>
      </c>
      <c r="J13" s="143">
        <f t="shared" si="0"/>
        <v>0</v>
      </c>
      <c r="K13" s="143">
        <f t="shared" si="0"/>
        <v>0</v>
      </c>
      <c r="L13" s="143">
        <f t="shared" si="0"/>
        <v>0</v>
      </c>
      <c r="M13" s="143">
        <f t="shared" si="0"/>
        <v>46183.59</v>
      </c>
      <c r="O13" s="144"/>
      <c r="P13" s="144"/>
    </row>
    <row r="14" spans="1:15" ht="12.75" customHeight="1">
      <c r="A14" s="140" t="s">
        <v>236</v>
      </c>
      <c r="B14" s="145" t="s">
        <v>24</v>
      </c>
      <c r="C14" s="146">
        <v>46465.53</v>
      </c>
      <c r="D14" s="146">
        <f>SUM('[1]DARBO lapas'!E55)</f>
        <v>0</v>
      </c>
      <c r="E14" s="146">
        <f>'[1]DARBO lapas'!E53+'[1]DARBO lapas'!G56</f>
        <v>131</v>
      </c>
      <c r="F14" s="146">
        <f>SUM('[1]DARBO lapas'!E51)</f>
        <v>0</v>
      </c>
      <c r="G14" s="147"/>
      <c r="H14" s="147"/>
      <c r="I14" s="146">
        <f>'[1]DARBO lapas'!D50+'[1]DARBO lapas'!D52+'[1]DARBO lapas'!D54-'[1]DARBO lapas'!G54+'[1]DARBO lapas'!D56</f>
        <v>412.94</v>
      </c>
      <c r="J14" s="147"/>
      <c r="K14" s="147"/>
      <c r="L14" s="147"/>
      <c r="M14" s="146">
        <f>C14+D14+E14+F14-I14</f>
        <v>46183.59</v>
      </c>
      <c r="N14" s="148"/>
      <c r="O14" s="149"/>
    </row>
    <row r="15" spans="1:13" ht="12.75" customHeight="1">
      <c r="A15" s="140" t="s">
        <v>237</v>
      </c>
      <c r="B15" s="145" t="s">
        <v>25</v>
      </c>
      <c r="C15" s="146">
        <v>0</v>
      </c>
      <c r="D15" s="146">
        <f>'[1]DARBO lapas'!E53+'[1]DARBO lapas'!E57+'[1]DARBO lapas'!E59+'[1]DARBO lapas'!E64+'[1]DARBO lapas'!E66</f>
        <v>37318.1</v>
      </c>
      <c r="E15" s="146">
        <f>-E14</f>
        <v>-131</v>
      </c>
      <c r="F15" s="147"/>
      <c r="G15" s="147"/>
      <c r="H15" s="147"/>
      <c r="I15" s="146">
        <f>SUM('[1]DARBO lapas'!D60+'[1]DARBO lapas'!D65+'[1]DARBO lapas'!D67+'[1]DARBO lapas'!D69+'[1]DARBO lapas'!F67)</f>
        <v>37187.1</v>
      </c>
      <c r="J15" s="147"/>
      <c r="K15" s="147"/>
      <c r="L15" s="147"/>
      <c r="M15" s="146">
        <f>C15+D15+E15+F15-I15-K15</f>
        <v>0</v>
      </c>
    </row>
    <row r="16" spans="1:16" ht="96" customHeight="1">
      <c r="A16" s="13" t="s">
        <v>43</v>
      </c>
      <c r="B16" s="142" t="s">
        <v>34</v>
      </c>
      <c r="C16" s="143">
        <f>C17+C18</f>
        <v>74265.47</v>
      </c>
      <c r="D16" s="143">
        <f>D17+D18</f>
        <v>62801.35999999999</v>
      </c>
      <c r="E16" s="143">
        <f aca="true" t="shared" si="1" ref="E16:M16">E17+E18</f>
        <v>0</v>
      </c>
      <c r="F16" s="143">
        <f t="shared" si="1"/>
        <v>0</v>
      </c>
      <c r="G16" s="143">
        <f t="shared" si="1"/>
        <v>0</v>
      </c>
      <c r="H16" s="143">
        <f t="shared" si="1"/>
        <v>0</v>
      </c>
      <c r="I16" s="143">
        <f t="shared" si="1"/>
        <v>64259.68</v>
      </c>
      <c r="J16" s="143">
        <f t="shared" si="1"/>
        <v>0</v>
      </c>
      <c r="K16" s="143">
        <f t="shared" si="1"/>
        <v>0</v>
      </c>
      <c r="L16" s="143">
        <f t="shared" si="1"/>
        <v>0</v>
      </c>
      <c r="M16" s="143">
        <f t="shared" si="1"/>
        <v>72807.15000000002</v>
      </c>
      <c r="O16" s="144"/>
      <c r="P16" s="150"/>
    </row>
    <row r="17" spans="1:15" ht="12.75" customHeight="1">
      <c r="A17" s="140" t="s">
        <v>44</v>
      </c>
      <c r="B17" s="145" t="s">
        <v>24</v>
      </c>
      <c r="C17" s="146">
        <v>74038.67</v>
      </c>
      <c r="D17" s="146">
        <f>'[1]DARBO lapas'!F73</f>
        <v>167.52</v>
      </c>
      <c r="E17" s="146">
        <f>'[1]DARBO lapas'!E73-'[1]DARBO lapas'!F73-'[1]DARBO lapas'!F73+'[1]DARBO lapas'!G73</f>
        <v>975.3500000000001</v>
      </c>
      <c r="F17" s="146">
        <v>0</v>
      </c>
      <c r="G17" s="146"/>
      <c r="H17" s="146"/>
      <c r="I17" s="146">
        <f>'[1]DARBO lapas'!D72+'[1]DARBO lapas'!D74+'[1]DARBO lapas'!D75-'[1]DARBO lapas'!G74</f>
        <v>2438.15</v>
      </c>
      <c r="J17" s="146"/>
      <c r="K17" s="146"/>
      <c r="L17" s="146"/>
      <c r="M17" s="146">
        <f>C17+D17+E17+F17-I17</f>
        <v>72743.39000000001</v>
      </c>
      <c r="O17" s="151"/>
    </row>
    <row r="18" spans="1:15" ht="12.75" customHeight="1">
      <c r="A18" s="140" t="s">
        <v>45</v>
      </c>
      <c r="B18" s="145" t="s">
        <v>25</v>
      </c>
      <c r="C18" s="146">
        <v>226.8</v>
      </c>
      <c r="D18" s="146">
        <f>'[1]DARBO lapas'!E73+'[1]DARBO lapas'!E76+'[1]DARBO lapas'!E80-'[1]DARBO lapas'!F73-141.8</f>
        <v>62633.84</v>
      </c>
      <c r="E18" s="146">
        <f>-E17</f>
        <v>-975.3500000000001</v>
      </c>
      <c r="F18" s="152"/>
      <c r="G18" s="147"/>
      <c r="H18" s="147"/>
      <c r="I18" s="146">
        <f>'[1]DARBO lapas'!D77+'[1]DARBO lapas'!D79+'[1]DARBO lapas'!D81+'[1]DARBO lapas'!D83</f>
        <v>61821.53</v>
      </c>
      <c r="J18" s="147"/>
      <c r="K18" s="147"/>
      <c r="L18" s="147"/>
      <c r="M18" s="146">
        <f>C18+D18+E18+F18-I18</f>
        <v>63.76000000000204</v>
      </c>
      <c r="O18" s="151"/>
    </row>
    <row r="19" spans="1:16" ht="120.75" customHeight="1">
      <c r="A19" s="13" t="s">
        <v>46</v>
      </c>
      <c r="B19" s="142" t="s">
        <v>35</v>
      </c>
      <c r="C19" s="143">
        <f>C20+C21</f>
        <v>265243.23</v>
      </c>
      <c r="D19" s="143">
        <f aca="true" t="shared" si="2" ref="D19:M19">D20+D21</f>
        <v>1486.73</v>
      </c>
      <c r="E19" s="143">
        <f t="shared" si="2"/>
        <v>0</v>
      </c>
      <c r="F19" s="143">
        <f t="shared" si="2"/>
        <v>0</v>
      </c>
      <c r="G19" s="143">
        <f t="shared" si="2"/>
        <v>0</v>
      </c>
      <c r="H19" s="143">
        <f t="shared" si="2"/>
        <v>0</v>
      </c>
      <c r="I19" s="143">
        <f t="shared" si="2"/>
        <v>3084.35</v>
      </c>
      <c r="J19" s="143">
        <f t="shared" si="2"/>
        <v>0</v>
      </c>
      <c r="K19" s="143">
        <f t="shared" si="2"/>
        <v>-425.86</v>
      </c>
      <c r="L19" s="143">
        <f t="shared" si="2"/>
        <v>0</v>
      </c>
      <c r="M19" s="143">
        <f t="shared" si="2"/>
        <v>263219.75</v>
      </c>
      <c r="O19" s="144"/>
      <c r="P19" s="150"/>
    </row>
    <row r="20" spans="1:13" ht="12.75" customHeight="1">
      <c r="A20" s="140" t="s">
        <v>47</v>
      </c>
      <c r="B20" s="145" t="s">
        <v>24</v>
      </c>
      <c r="C20" s="146">
        <v>264817.37</v>
      </c>
      <c r="D20" s="146"/>
      <c r="E20" s="146"/>
      <c r="F20" s="147"/>
      <c r="G20" s="146"/>
      <c r="H20" s="146"/>
      <c r="I20" s="146">
        <f>SUM('[1]DARBO lapas'!D44)</f>
        <v>1597.62</v>
      </c>
      <c r="J20" s="147"/>
      <c r="K20" s="147"/>
      <c r="L20" s="147"/>
      <c r="M20" s="146">
        <f>C20+D20+E20+F20-I20</f>
        <v>263219.75</v>
      </c>
    </row>
    <row r="21" spans="1:13" ht="12.75" customHeight="1">
      <c r="A21" s="140" t="s">
        <v>48</v>
      </c>
      <c r="B21" s="145" t="s">
        <v>25</v>
      </c>
      <c r="C21" s="146">
        <v>425.86</v>
      </c>
      <c r="D21" s="146">
        <f>'[1]DARBO lapas'!E45</f>
        <v>1486.73</v>
      </c>
      <c r="E21" s="146"/>
      <c r="F21" s="147"/>
      <c r="G21" s="146"/>
      <c r="H21" s="146"/>
      <c r="I21" s="146">
        <f>SUM('[1]DARBO lapas'!D46)</f>
        <v>1486.73</v>
      </c>
      <c r="J21" s="147"/>
      <c r="K21" s="146">
        <v>-425.86</v>
      </c>
      <c r="L21" s="146"/>
      <c r="M21" s="146">
        <f>C21+D21+E21-I21+K21+L21:L30</f>
        <v>1.1368683772161603E-13</v>
      </c>
    </row>
    <row r="22" spans="1:16" s="132" customFormat="1" ht="12.75" customHeight="1">
      <c r="A22" s="13" t="s">
        <v>49</v>
      </c>
      <c r="B22" s="142" t="s">
        <v>26</v>
      </c>
      <c r="C22" s="143">
        <f>C23+C24</f>
        <v>7356.96</v>
      </c>
      <c r="D22" s="143">
        <f aca="true" t="shared" si="3" ref="D22:K22">D23+D24</f>
        <v>0</v>
      </c>
      <c r="E22" s="143">
        <f t="shared" si="3"/>
        <v>0</v>
      </c>
      <c r="F22" s="143">
        <f t="shared" si="3"/>
        <v>1010.23</v>
      </c>
      <c r="G22" s="143">
        <f t="shared" si="3"/>
        <v>0</v>
      </c>
      <c r="H22" s="143">
        <f t="shared" si="3"/>
        <v>0</v>
      </c>
      <c r="I22" s="143">
        <f t="shared" si="3"/>
        <v>1040.47</v>
      </c>
      <c r="J22" s="143">
        <f t="shared" si="3"/>
        <v>0</v>
      </c>
      <c r="K22" s="143">
        <f t="shared" si="3"/>
        <v>0</v>
      </c>
      <c r="L22" s="143"/>
      <c r="M22" s="143">
        <f>C22+D22+E22+F22-I22</f>
        <v>7326.72</v>
      </c>
      <c r="O22" s="144"/>
      <c r="P22" s="144"/>
    </row>
    <row r="23" spans="1:13" ht="12.75" customHeight="1">
      <c r="A23" s="140" t="s">
        <v>238</v>
      </c>
      <c r="B23" s="145" t="s">
        <v>24</v>
      </c>
      <c r="C23" s="146">
        <v>7354.46</v>
      </c>
      <c r="D23" s="146">
        <f>'[1]DARBO lapas'!C89</f>
        <v>0</v>
      </c>
      <c r="E23" s="146"/>
      <c r="F23" s="146">
        <f>SUM('[1]DARBO lapas'!E87+'[1]DARBO lapas'!E91+'[1]DARBO lapas'!E93+'[1]DARBO lapas'!E95+'[1]DARBO lapas'!E97)</f>
        <v>1010.23</v>
      </c>
      <c r="G23" s="146"/>
      <c r="H23" s="146"/>
      <c r="I23" s="146">
        <f>SUM('[1]DARBO lapas'!D86+'[1]DARBO lapas'!D88+'[1]DARBO lapas'!D90+'[1]DARBO lapas'!D92+'[1]DARBO lapas'!D94+'[1]DARBO lapas'!D98)</f>
        <v>1040.47</v>
      </c>
      <c r="J23" s="146"/>
      <c r="K23" s="147"/>
      <c r="L23" s="147"/>
      <c r="M23" s="146">
        <f>C23+D23+E23+F23-I23</f>
        <v>7324.22</v>
      </c>
    </row>
    <row r="24" spans="1:16" ht="12.75" customHeight="1">
      <c r="A24" s="140" t="s">
        <v>239</v>
      </c>
      <c r="B24" s="145" t="s">
        <v>25</v>
      </c>
      <c r="C24" s="146">
        <v>2.5</v>
      </c>
      <c r="D24" s="146">
        <f>'[1]DARBO lapas'!E101+'[1]DARBO lapas'!E103</f>
        <v>0</v>
      </c>
      <c r="E24" s="146"/>
      <c r="F24" s="146"/>
      <c r="G24" s="146"/>
      <c r="H24" s="146"/>
      <c r="I24" s="153">
        <f>SUM('[1]DARBO lapas'!D100+'[1]DARBO lapas'!D102+'[1]DARBO lapas'!D104)</f>
        <v>0</v>
      </c>
      <c r="J24" s="146"/>
      <c r="K24" s="147"/>
      <c r="L24" s="147"/>
      <c r="M24" s="146">
        <f>C24+D24+E24+F24-I24</f>
        <v>2.5</v>
      </c>
      <c r="O24" s="154"/>
      <c r="P24" s="154"/>
    </row>
    <row r="25" spans="1:16" s="132" customFormat="1" ht="12.75" customHeight="1">
      <c r="A25" s="13" t="s">
        <v>50</v>
      </c>
      <c r="B25" s="142" t="s">
        <v>27</v>
      </c>
      <c r="C25" s="143">
        <f>C13+C16+C19+C22</f>
        <v>393331.19</v>
      </c>
      <c r="D25" s="143">
        <f aca="true" t="shared" si="4" ref="D25:M25">D13+D16+D19+D22</f>
        <v>101606.18999999999</v>
      </c>
      <c r="E25" s="143">
        <f t="shared" si="4"/>
        <v>0</v>
      </c>
      <c r="F25" s="143">
        <f t="shared" si="4"/>
        <v>1010.23</v>
      </c>
      <c r="G25" s="143">
        <f t="shared" si="4"/>
        <v>0</v>
      </c>
      <c r="H25" s="143">
        <f t="shared" si="4"/>
        <v>0</v>
      </c>
      <c r="I25" s="143">
        <f t="shared" si="4"/>
        <v>105984.54000000001</v>
      </c>
      <c r="J25" s="143">
        <f t="shared" si="4"/>
        <v>0</v>
      </c>
      <c r="K25" s="143">
        <f t="shared" si="4"/>
        <v>-425.86</v>
      </c>
      <c r="L25" s="143"/>
      <c r="M25" s="143">
        <f t="shared" si="4"/>
        <v>389537.20999999996</v>
      </c>
      <c r="O25" s="155"/>
      <c r="P25" s="156"/>
    </row>
    <row r="26" spans="1:16" s="132" customFormat="1" ht="3.75" customHeight="1">
      <c r="A26" s="157"/>
      <c r="B26" s="158"/>
      <c r="C26" s="159"/>
      <c r="D26" s="159"/>
      <c r="E26" s="159"/>
      <c r="F26" s="160"/>
      <c r="G26" s="159"/>
      <c r="H26" s="159"/>
      <c r="I26" s="159"/>
      <c r="J26" s="159"/>
      <c r="K26" s="159"/>
      <c r="L26" s="159"/>
      <c r="M26" s="159"/>
      <c r="O26" s="155"/>
      <c r="P26" s="156"/>
    </row>
    <row r="27" spans="6:15" ht="9.75" customHeight="1">
      <c r="F27" s="148"/>
      <c r="O27" s="161"/>
    </row>
    <row r="28" spans="2:15" ht="15">
      <c r="B28" s="129"/>
      <c r="F28" s="148"/>
      <c r="O28" s="162"/>
    </row>
    <row r="29" spans="2:15" ht="15">
      <c r="B29" s="129"/>
      <c r="F29" s="148"/>
      <c r="O29" s="161"/>
    </row>
    <row r="30" spans="2:15" ht="15">
      <c r="B30" s="129"/>
      <c r="F30" s="148"/>
      <c r="O30" s="161"/>
    </row>
  </sheetData>
  <sheetProtection/>
  <mergeCells count="10">
    <mergeCell ref="B3:D3"/>
    <mergeCell ref="A5:M5"/>
    <mergeCell ref="A6:M6"/>
    <mergeCell ref="K4:M4"/>
    <mergeCell ref="A8:M8"/>
    <mergeCell ref="M10:M11"/>
    <mergeCell ref="A10:A11"/>
    <mergeCell ref="B10:B11"/>
    <mergeCell ref="C10:C11"/>
    <mergeCell ref="D10:L1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„Windows“ vartotojas</cp:lastModifiedBy>
  <cp:lastPrinted>2020-06-01T13:22:55Z</cp:lastPrinted>
  <dcterms:created xsi:type="dcterms:W3CDTF">2011-03-03T15:37:08Z</dcterms:created>
  <dcterms:modified xsi:type="dcterms:W3CDTF">2020-06-02T08:40:51Z</dcterms:modified>
  <cp:category/>
  <cp:version/>
  <cp:contentType/>
  <cp:contentStatus/>
</cp:coreProperties>
</file>