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-II-III-IV ketv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Buhalterija</author>
  </authors>
  <commentList>
    <comment ref="J33" authorId="0">
      <text>
        <r>
          <rPr>
            <b/>
            <sz val="9"/>
            <rFont val="Tahoma"/>
            <family val="0"/>
          </rPr>
          <t>Buhalterija:</t>
        </r>
        <r>
          <rPr>
            <sz val="9"/>
            <rFont val="Tahoma"/>
            <family val="0"/>
          </rPr>
          <t xml:space="preserve">
įvertinti PVM</t>
        </r>
      </text>
    </comment>
  </commentList>
</comments>
</file>

<file path=xl/sharedStrings.xml><?xml version="1.0" encoding="utf-8"?>
<sst xmlns="http://schemas.openxmlformats.org/spreadsheetml/2006/main" count="100" uniqueCount="89">
  <si>
    <t xml:space="preserve"> </t>
  </si>
  <si>
    <t>PATVIRTINTA</t>
  </si>
  <si>
    <t>Panevėžio miesto savivaldybės administracijos</t>
  </si>
  <si>
    <r>
      <t xml:space="preserve">     direktoriaus 2012 m. kovo 15 d. įsakymu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Nr.A-190</t>
    </r>
  </si>
  <si>
    <t xml:space="preserve">MOKESČIO, NUSTATYTO IKIMOKYKLINĖS  ĮSTAIGOS REIKMĖMS, </t>
  </si>
  <si>
    <t>Eil. Nr.</t>
  </si>
  <si>
    <t xml:space="preserve">PREKĖS, PRIEMONĖS IR PASLAUGOS </t>
  </si>
  <si>
    <t>I Ketvirtis</t>
  </si>
  <si>
    <t>II Ketvirtis</t>
  </si>
  <si>
    <t>III Ketvirtis</t>
  </si>
  <si>
    <t>IV Ketvirtis</t>
  </si>
  <si>
    <t>Iš viso per metus</t>
  </si>
  <si>
    <t>Planuota lėšų</t>
  </si>
  <si>
    <t>Panaudota</t>
  </si>
  <si>
    <t xml:space="preserve"> lėšų</t>
  </si>
  <si>
    <t>Iš viso</t>
  </si>
  <si>
    <t>1.</t>
  </si>
  <si>
    <t>Prekės ir priemonės higienos normų reikalavimų vykdymui:</t>
  </si>
  <si>
    <t>1.1. elektros prekės.</t>
  </si>
  <si>
    <t>1.2. valymo, dezinfekavimo ir skalbimo priemonės.</t>
  </si>
  <si>
    <t>1.3.  inventorius vidaus patalpoms valyti (kibirai, grindų plovimo inventorius ir kt.).</t>
  </si>
  <si>
    <t>1.4. indai, stalo įrankiai ir kt.</t>
  </si>
  <si>
    <t>1.5. inventorius teritorijai prižiūrėti</t>
  </si>
  <si>
    <t>1.6. santechnikos prekės.</t>
  </si>
  <si>
    <t>1.7. būtinosios remonto prekės</t>
  </si>
  <si>
    <t>2.</t>
  </si>
  <si>
    <t>4.</t>
  </si>
  <si>
    <t>Ilgalaikio materialiojo turto einamasis remontas</t>
  </si>
  <si>
    <t>5.</t>
  </si>
  <si>
    <t xml:space="preserve">Ryšiai: </t>
  </si>
  <si>
    <t>6.</t>
  </si>
  <si>
    <t>Kitos paslaugos:</t>
  </si>
  <si>
    <t>7.</t>
  </si>
  <si>
    <t>8.</t>
  </si>
  <si>
    <t>9.</t>
  </si>
  <si>
    <t>10.</t>
  </si>
  <si>
    <t>Kvalifikacija:</t>
  </si>
  <si>
    <t>10.1.administracijos ir nepedagoginių darbuotojų mokymai</t>
  </si>
  <si>
    <t>10.2.pirmosios pagalbos ir higienos įgūdžių mokymai</t>
  </si>
  <si>
    <t>11.</t>
  </si>
  <si>
    <t>Komandiruotės:</t>
  </si>
  <si>
    <t>PAKEITIMAI:</t>
  </si>
  <si>
    <t>Panevėžio lopšelis-darželis "Aušra"</t>
  </si>
  <si>
    <t>3.</t>
  </si>
  <si>
    <t>Komunalinės paslaugos* :</t>
  </si>
  <si>
    <r>
      <t xml:space="preserve">Spaudiniai, nesusiję su ugdymo procesu: </t>
    </r>
    <r>
      <rPr>
        <sz val="12"/>
        <color indexed="30"/>
        <rFont val="Times New Roman"/>
        <family val="1"/>
      </rPr>
      <t>blankai, kasos knygos, sandėlio knygos, darbo laiko apskaitos žiniaraščiai, valgiaraščiai ir kt.</t>
    </r>
  </si>
  <si>
    <t xml:space="preserve">Planuota lėšų </t>
  </si>
  <si>
    <t>Aprangos ir patalynės išlaidos</t>
  </si>
  <si>
    <t>Informacinių technologijų prekių ir paslaugų įsigijimo išlaidos</t>
  </si>
  <si>
    <r>
      <t>8.1. gamtinės dujos</t>
    </r>
    <r>
      <rPr>
        <sz val="12"/>
        <color indexed="10"/>
        <rFont val="Times New Roman"/>
        <family val="1"/>
      </rPr>
      <t>*</t>
    </r>
  </si>
  <si>
    <t>8.3. kenkėjų kontrolė</t>
  </si>
  <si>
    <t>8.4. dažomųjų miltelių, kasečių keitimas, pildymas.</t>
  </si>
  <si>
    <t>8.5. gesintuvų patikra</t>
  </si>
  <si>
    <t>8.6. svarstyklių patikra</t>
  </si>
  <si>
    <t>8.7. varžų patikra</t>
  </si>
  <si>
    <t>8.8. termometrų patikra</t>
  </si>
  <si>
    <t>8.9. kitos būtinosios paslaugos ir patikros</t>
  </si>
  <si>
    <t>8.10. prekės</t>
  </si>
  <si>
    <t>7.1. išlaidos</t>
  </si>
  <si>
    <t>7.2. prekės</t>
  </si>
  <si>
    <t>Medikamentų ir medicininių paslaugų įsigijimo išlaidos</t>
  </si>
  <si>
    <t>8.2. atliekų išvežimas</t>
  </si>
  <si>
    <t>1.8. kanceliarinės  prekės</t>
  </si>
  <si>
    <t>1.9. ugdymo priemonės: žaislai, žaidimai, konstruktoriai, stalo, lauko žaidimai ir įrenginiai įvairioms kompetencijoms ugdyti</t>
  </si>
  <si>
    <r>
      <t>3.1. elektros energija</t>
    </r>
    <r>
      <rPr>
        <sz val="12"/>
        <color indexed="10"/>
        <rFont val="Times New Roman"/>
        <family val="1"/>
      </rPr>
      <t>*</t>
    </r>
  </si>
  <si>
    <r>
      <t>3.2. geriamasis vanduo, nuotekos</t>
    </r>
    <r>
      <rPr>
        <sz val="12"/>
        <color indexed="10"/>
        <rFont val="Times New Roman"/>
        <family val="1"/>
      </rPr>
      <t>*</t>
    </r>
  </si>
  <si>
    <t>3.3. atliekų išvežimas</t>
  </si>
  <si>
    <t>5.1. ryšių paslaugos</t>
  </si>
  <si>
    <t>5.2. interneto paslaugos</t>
  </si>
  <si>
    <t>5.3. interneto svetainės priežiūra</t>
  </si>
  <si>
    <t>5.4. prekės</t>
  </si>
  <si>
    <t>6.1. išlaidos</t>
  </si>
  <si>
    <t>6.2. prekės</t>
  </si>
  <si>
    <r>
      <t>1.10, 9 punktai - Panevėžio miesto savivaldybės administracijos direktoriaus 2012 m. gruodžio 31 d. įsakymu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Nr. A-1052;</t>
    </r>
  </si>
  <si>
    <r>
      <t xml:space="preserve">* </t>
    </r>
    <r>
      <rPr>
        <sz val="12"/>
        <rFont val="Times New Roman"/>
        <family val="1"/>
      </rPr>
      <t>Ne mažiau kaip 50 procentų patirtų išlaidų už komunalines paslaugas (elektros energiją, geriamąjį vandenį, nuotekas ir gamtines dujas) padengia ikimokyklinė  įstaiga - Panevėžio miesto savivaldybės administracijos direktoriaus 2013 m. vasario 19 d. įsakymu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Nr. A-136.</t>
    </r>
  </si>
  <si>
    <t>8.11. elektros prekės.</t>
  </si>
  <si>
    <t>8.12. valymo, dezinfekavimo ir skalbimo priemonės.</t>
  </si>
  <si>
    <t>8.13.  inventorius vidaus patalpoms valyti (kibirai, grindų plovimo inventorius ir kt.).</t>
  </si>
  <si>
    <t>8.14. indai, stalo įrankiai ir kt.</t>
  </si>
  <si>
    <t>8.15. inventorius teritorijai prižiūrėti</t>
  </si>
  <si>
    <t>8.16. santechnikos prekės.</t>
  </si>
  <si>
    <t>8.17. būtinosios remonto prekės</t>
  </si>
  <si>
    <t>8.18. kanceliarinės  prekės</t>
  </si>
  <si>
    <t>1.10. kitos būtinosios prekės ir priemonės</t>
  </si>
  <si>
    <t>1.11. baldai</t>
  </si>
  <si>
    <t>2019   metai</t>
  </si>
  <si>
    <t>LĖŠŲ PASKIRSTYMO, PANAUDOJIMO  IR ATSISKAITYMO UŽ JAS REKOMENDACIJOS 2019 m</t>
  </si>
  <si>
    <t>2020.01.15</t>
  </si>
  <si>
    <t xml:space="preserve">PASTABA: Įskaičiuotas nepanaudotas 2018 metų likutis 302 kodu.      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</si>
</sst>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9"/>
      <name val="Arial"/>
      <family val="2"/>
    </font>
    <font>
      <sz val="12"/>
      <color indexed="3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70C0"/>
      <name val="Arial"/>
      <family val="2"/>
    </font>
    <font>
      <sz val="12"/>
      <color rgb="FF0070C0"/>
      <name val="Times New Roman"/>
      <family val="1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vertical="justify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2" fontId="60" fillId="0" borderId="11" xfId="0" applyNumberFormat="1" applyFont="1" applyBorder="1" applyAlignment="1">
      <alignment horizontal="center" vertical="top" wrapText="1"/>
    </xf>
    <xf numFmtId="2" fontId="6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61" fillId="0" borderId="12" xfId="0" applyFont="1" applyBorder="1" applyAlignment="1">
      <alignment horizontal="center" vertical="top" wrapText="1"/>
    </xf>
    <xf numFmtId="0" fontId="61" fillId="0" borderId="11" xfId="0" applyFont="1" applyBorder="1" applyAlignment="1">
      <alignment vertical="top" wrapText="1"/>
    </xf>
    <xf numFmtId="2" fontId="61" fillId="0" borderId="0" xfId="0" applyNumberFormat="1" applyFont="1" applyBorder="1" applyAlignment="1">
      <alignment horizontal="center" vertical="top" wrapText="1"/>
    </xf>
    <xf numFmtId="0" fontId="62" fillId="0" borderId="0" xfId="0" applyFont="1" applyAlignment="1">
      <alignment/>
    </xf>
    <xf numFmtId="2" fontId="62" fillId="0" borderId="0" xfId="0" applyNumberFormat="1" applyFont="1" applyAlignment="1">
      <alignment/>
    </xf>
    <xf numFmtId="2" fontId="61" fillId="0" borderId="12" xfId="0" applyNumberFormat="1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2" fontId="62" fillId="0" borderId="0" xfId="0" applyNumberFormat="1" applyFont="1" applyAlignment="1">
      <alignment vertical="center"/>
    </xf>
    <xf numFmtId="2" fontId="63" fillId="0" borderId="0" xfId="0" applyNumberFormat="1" applyFont="1" applyBorder="1" applyAlignment="1">
      <alignment horizontal="center" vertical="top" wrapText="1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2" fontId="60" fillId="0" borderId="11" xfId="0" applyNumberFormat="1" applyFont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2" fontId="60" fillId="0" borderId="0" xfId="0" applyNumberFormat="1" applyFont="1" applyBorder="1" applyAlignment="1">
      <alignment horizontal="center" vertical="top" wrapText="1"/>
    </xf>
    <xf numFmtId="2" fontId="60" fillId="0" borderId="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left" vertical="justify"/>
    </xf>
    <xf numFmtId="0" fontId="65" fillId="0" borderId="0" xfId="0" applyFont="1" applyAlignment="1">
      <alignment vertical="justify"/>
    </xf>
    <xf numFmtId="2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64" fillId="0" borderId="0" xfId="0" applyNumberFormat="1" applyFont="1" applyAlignment="1">
      <alignment/>
    </xf>
    <xf numFmtId="0" fontId="68" fillId="0" borderId="0" xfId="0" applyFont="1" applyAlignment="1">
      <alignment/>
    </xf>
    <xf numFmtId="2" fontId="62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9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1" fillId="33" borderId="11" xfId="0" applyNumberFormat="1" applyFont="1" applyFill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2" fontId="61" fillId="0" borderId="11" xfId="0" applyNumberFormat="1" applyFont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justify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P55" sqref="P55"/>
    </sheetView>
  </sheetViews>
  <sheetFormatPr defaultColWidth="9.140625" defaultRowHeight="12.75"/>
  <cols>
    <col min="1" max="1" width="3.7109375" style="0" customWidth="1"/>
    <col min="2" max="2" width="37.57421875" style="0" customWidth="1"/>
    <col min="3" max="3" width="10.00390625" style="0" customWidth="1"/>
    <col min="4" max="4" width="8.57421875" style="10" customWidth="1"/>
    <col min="5" max="5" width="9.7109375" style="0" customWidth="1"/>
    <col min="6" max="6" width="9.28125" style="10" customWidth="1"/>
    <col min="7" max="7" width="9.57421875" style="0" customWidth="1"/>
    <col min="8" max="8" width="9.140625" style="10" customWidth="1"/>
    <col min="9" max="9" width="9.7109375" style="47" customWidth="1"/>
    <col min="10" max="10" width="9.421875" style="47" customWidth="1"/>
    <col min="11" max="11" width="9.7109375" style="47" customWidth="1"/>
    <col min="12" max="12" width="9.28125" style="47" customWidth="1"/>
    <col min="13" max="13" width="10.00390625" style="47" customWidth="1"/>
    <col min="14" max="14" width="10.7109375" style="47" customWidth="1"/>
    <col min="15" max="15" width="9.57421875" style="47" customWidth="1"/>
  </cols>
  <sheetData>
    <row r="1" spans="1:13" ht="15.75">
      <c r="A1" s="81" t="s">
        <v>42</v>
      </c>
      <c r="B1" s="81"/>
      <c r="D1" s="9" t="s">
        <v>0</v>
      </c>
      <c r="F1" s="82" t="s">
        <v>1</v>
      </c>
      <c r="G1" s="82"/>
      <c r="H1" s="82"/>
      <c r="I1" s="82"/>
      <c r="J1" s="82"/>
      <c r="K1" s="82"/>
      <c r="L1" s="82"/>
      <c r="M1" s="51"/>
    </row>
    <row r="2" spans="1:15" s="14" customFormat="1" ht="15.75">
      <c r="A2" s="83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52"/>
      <c r="N2" s="53"/>
      <c r="O2" s="53"/>
    </row>
    <row r="3" spans="1:13" ht="15.75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2"/>
    </row>
    <row r="4" ht="15.75">
      <c r="A4" s="1"/>
    </row>
    <row r="5" spans="1:13" ht="12.75" customHeight="1">
      <c r="A5" s="84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54"/>
    </row>
    <row r="6" spans="1:13" ht="15.75">
      <c r="A6" s="84" t="s">
        <v>86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54"/>
    </row>
    <row r="7" spans="1:17" ht="16.5" thickBot="1">
      <c r="A7" s="2"/>
      <c r="C7" s="44"/>
      <c r="D7" s="57"/>
      <c r="E7" s="44"/>
      <c r="F7" s="57"/>
      <c r="G7" s="44"/>
      <c r="H7" s="57"/>
      <c r="I7" s="44"/>
      <c r="J7" s="44"/>
      <c r="K7" s="44"/>
      <c r="L7" s="44"/>
      <c r="M7" s="44"/>
      <c r="N7" s="44"/>
      <c r="O7" s="44"/>
      <c r="P7" s="44"/>
      <c r="Q7" s="44"/>
    </row>
    <row r="8" spans="1:17" ht="31.5" customHeight="1" thickBot="1">
      <c r="A8" s="90" t="s">
        <v>5</v>
      </c>
      <c r="B8" s="93" t="s">
        <v>6</v>
      </c>
      <c r="C8" s="96" t="s">
        <v>85</v>
      </c>
      <c r="D8" s="97"/>
      <c r="E8" s="97"/>
      <c r="F8" s="97"/>
      <c r="G8" s="97"/>
      <c r="H8" s="97"/>
      <c r="I8" s="97"/>
      <c r="J8" s="97"/>
      <c r="K8" s="97"/>
      <c r="L8" s="98"/>
      <c r="M8" s="26"/>
      <c r="N8" s="19"/>
      <c r="O8" s="25"/>
      <c r="P8" s="25"/>
      <c r="Q8" s="44"/>
    </row>
    <row r="9" spans="1:17" ht="21" customHeight="1" thickBot="1">
      <c r="A9" s="91"/>
      <c r="B9" s="94"/>
      <c r="C9" s="85" t="s">
        <v>7</v>
      </c>
      <c r="D9" s="86"/>
      <c r="E9" s="85" t="s">
        <v>8</v>
      </c>
      <c r="F9" s="86"/>
      <c r="G9" s="85" t="s">
        <v>9</v>
      </c>
      <c r="H9" s="86"/>
      <c r="I9" s="85" t="s">
        <v>10</v>
      </c>
      <c r="J9" s="86"/>
      <c r="K9" s="85" t="s">
        <v>11</v>
      </c>
      <c r="L9" s="86"/>
      <c r="M9" s="26"/>
      <c r="N9" s="80"/>
      <c r="O9" s="80"/>
      <c r="P9" s="80"/>
      <c r="Q9" s="80"/>
    </row>
    <row r="10" spans="1:17" ht="22.5">
      <c r="A10" s="91"/>
      <c r="B10" s="94"/>
      <c r="C10" s="99" t="s">
        <v>12</v>
      </c>
      <c r="D10" s="11" t="s">
        <v>13</v>
      </c>
      <c r="E10" s="99" t="s">
        <v>12</v>
      </c>
      <c r="F10" s="11" t="s">
        <v>13</v>
      </c>
      <c r="G10" s="99" t="s">
        <v>12</v>
      </c>
      <c r="H10" s="11" t="s">
        <v>13</v>
      </c>
      <c r="I10" s="99" t="s">
        <v>46</v>
      </c>
      <c r="J10" s="3" t="s">
        <v>13</v>
      </c>
      <c r="K10" s="99" t="s">
        <v>12</v>
      </c>
      <c r="L10" s="3" t="s">
        <v>13</v>
      </c>
      <c r="M10" s="27"/>
      <c r="N10" s="30"/>
      <c r="O10" s="30"/>
      <c r="P10" s="44"/>
      <c r="Q10" s="44"/>
    </row>
    <row r="11" spans="1:17" ht="13.5" thickBot="1">
      <c r="A11" s="92"/>
      <c r="B11" s="95"/>
      <c r="C11" s="100"/>
      <c r="D11" s="12" t="s">
        <v>14</v>
      </c>
      <c r="E11" s="100"/>
      <c r="F11" s="12" t="s">
        <v>14</v>
      </c>
      <c r="G11" s="100"/>
      <c r="H11" s="12" t="s">
        <v>14</v>
      </c>
      <c r="I11" s="100"/>
      <c r="J11" s="4" t="s">
        <v>14</v>
      </c>
      <c r="K11" s="100"/>
      <c r="L11" s="4" t="s">
        <v>14</v>
      </c>
      <c r="M11" s="27"/>
      <c r="N11" s="30"/>
      <c r="O11" s="30"/>
      <c r="P11" s="24"/>
      <c r="Q11" s="24"/>
    </row>
    <row r="12" spans="1:16" s="17" customFormat="1" ht="16.5" thickBot="1">
      <c r="A12" s="15"/>
      <c r="B12" s="5" t="s">
        <v>15</v>
      </c>
      <c r="C12" s="16">
        <f>SUM(C13:C65)</f>
        <v>12492.15</v>
      </c>
      <c r="D12" s="16">
        <f aca="true" t="shared" si="0" ref="D12:K12">D13+D25+D26+D30+D31+D36+D39+D42+D61+D62+D65</f>
        <v>3188.7300000000005</v>
      </c>
      <c r="E12" s="16">
        <f t="shared" si="0"/>
        <v>2600</v>
      </c>
      <c r="F12" s="16">
        <f>F13+F25+F26+F30+F31+F36+F39+F42+F61+F62+F65</f>
        <v>7359.110000000001</v>
      </c>
      <c r="G12" s="16">
        <f t="shared" si="0"/>
        <v>4800</v>
      </c>
      <c r="H12" s="16">
        <f t="shared" si="0"/>
        <v>5149.36</v>
      </c>
      <c r="I12" s="16">
        <f t="shared" si="0"/>
        <v>6000</v>
      </c>
      <c r="J12" s="16">
        <f t="shared" si="0"/>
        <v>5580.68</v>
      </c>
      <c r="K12" s="16">
        <f t="shared" si="0"/>
        <v>25892.15</v>
      </c>
      <c r="L12" s="16">
        <f>L13+L25+L26+L30+L31+L36+L39+L42+L61+L62+L65</f>
        <v>21277.88</v>
      </c>
      <c r="M12" s="28"/>
      <c r="N12" s="28"/>
      <c r="O12" s="68"/>
      <c r="P12" s="28"/>
    </row>
    <row r="13" spans="1:22" s="34" customFormat="1" ht="15" customHeight="1" thickBot="1">
      <c r="A13" s="31" t="s">
        <v>16</v>
      </c>
      <c r="B13" s="32" t="s">
        <v>17</v>
      </c>
      <c r="C13" s="21">
        <v>2000</v>
      </c>
      <c r="D13" s="21">
        <f>SUM(D14:D24)</f>
        <v>704.75</v>
      </c>
      <c r="E13" s="21">
        <v>0</v>
      </c>
      <c r="F13" s="21">
        <f>SUM(F14:F24)</f>
        <v>679.8399999999999</v>
      </c>
      <c r="G13" s="21">
        <v>0</v>
      </c>
      <c r="H13" s="21">
        <f>SUM(H14:H24)</f>
        <v>313.2</v>
      </c>
      <c r="I13" s="21">
        <v>0</v>
      </c>
      <c r="J13" s="21">
        <f>SUM(J14:J24)</f>
        <v>888.78</v>
      </c>
      <c r="K13" s="21">
        <f>C13+E13+G13+I13</f>
        <v>2000</v>
      </c>
      <c r="L13" s="21">
        <f>D13+F13+H13+J13</f>
        <v>2586.5699999999997</v>
      </c>
      <c r="M13" s="33"/>
      <c r="N13" s="33"/>
      <c r="O13" s="33"/>
      <c r="P13" s="62"/>
      <c r="Q13" s="35"/>
      <c r="R13" s="29"/>
      <c r="S13" s="58"/>
      <c r="T13" s="17"/>
      <c r="U13" s="17"/>
      <c r="V13" s="17"/>
    </row>
    <row r="14" spans="1:18" s="47" customFormat="1" ht="15.75" customHeight="1" thickBot="1">
      <c r="A14" s="71"/>
      <c r="B14" s="6" t="s">
        <v>18</v>
      </c>
      <c r="C14" s="20"/>
      <c r="D14" s="20"/>
      <c r="E14" s="20"/>
      <c r="F14" s="20"/>
      <c r="G14" s="20"/>
      <c r="H14" s="20"/>
      <c r="I14" s="20"/>
      <c r="J14" s="20"/>
      <c r="K14" s="13"/>
      <c r="L14" s="13">
        <f>D14+F14+H14+J14</f>
        <v>0</v>
      </c>
      <c r="M14" s="48"/>
      <c r="N14" s="63"/>
      <c r="R14" s="63"/>
    </row>
    <row r="15" spans="1:13" s="47" customFormat="1" ht="15.75" customHeight="1" thickBot="1">
      <c r="A15" s="71"/>
      <c r="B15" s="6" t="s">
        <v>19</v>
      </c>
      <c r="C15" s="20"/>
      <c r="D15" s="20"/>
      <c r="E15" s="20"/>
      <c r="F15" s="20"/>
      <c r="G15" s="20"/>
      <c r="H15" s="20"/>
      <c r="I15" s="20"/>
      <c r="J15" s="20"/>
      <c r="K15" s="13"/>
      <c r="L15" s="13">
        <f aca="true" t="shared" si="1" ref="L15:L22">D15+F15+H15+J15</f>
        <v>0</v>
      </c>
      <c r="M15" s="48"/>
    </row>
    <row r="16" spans="1:13" s="47" customFormat="1" ht="15.75" customHeight="1" thickBot="1">
      <c r="A16" s="71"/>
      <c r="B16" s="6" t="s">
        <v>20</v>
      </c>
      <c r="C16" s="20"/>
      <c r="D16" s="20"/>
      <c r="E16" s="20"/>
      <c r="F16" s="20"/>
      <c r="G16" s="20"/>
      <c r="H16" s="13">
        <v>262.5</v>
      </c>
      <c r="I16" s="20"/>
      <c r="J16" s="20"/>
      <c r="K16" s="13"/>
      <c r="L16" s="13">
        <f t="shared" si="1"/>
        <v>262.5</v>
      </c>
      <c r="M16" s="48"/>
    </row>
    <row r="17" spans="1:13" s="47" customFormat="1" ht="15.75" customHeight="1" thickBot="1">
      <c r="A17" s="71"/>
      <c r="B17" s="6" t="s">
        <v>21</v>
      </c>
      <c r="C17" s="20"/>
      <c r="D17" s="13">
        <v>213.88</v>
      </c>
      <c r="E17" s="20"/>
      <c r="F17" s="13">
        <f>65.74</f>
        <v>65.74</v>
      </c>
      <c r="G17" s="20"/>
      <c r="H17" s="13">
        <f>50.7</f>
        <v>50.7</v>
      </c>
      <c r="I17" s="20"/>
      <c r="J17" s="13">
        <v>41.27</v>
      </c>
      <c r="K17" s="13"/>
      <c r="L17" s="13">
        <f t="shared" si="1"/>
        <v>371.59</v>
      </c>
      <c r="M17" s="48"/>
    </row>
    <row r="18" spans="1:13" s="47" customFormat="1" ht="15.75" customHeight="1" thickBot="1">
      <c r="A18" s="71"/>
      <c r="B18" s="6" t="s">
        <v>22</v>
      </c>
      <c r="C18" s="20"/>
      <c r="D18" s="13">
        <f>43.17</f>
        <v>43.17</v>
      </c>
      <c r="E18" s="20"/>
      <c r="F18" s="20"/>
      <c r="G18" s="20"/>
      <c r="H18" s="20"/>
      <c r="I18" s="20"/>
      <c r="J18" s="13">
        <v>18.47</v>
      </c>
      <c r="K18" s="13"/>
      <c r="L18" s="13">
        <f t="shared" si="1"/>
        <v>61.64</v>
      </c>
      <c r="M18" s="48"/>
    </row>
    <row r="19" spans="1:14" s="47" customFormat="1" ht="15.75" customHeight="1" thickBot="1">
      <c r="A19" s="71"/>
      <c r="B19" s="6" t="s">
        <v>23</v>
      </c>
      <c r="C19" s="20"/>
      <c r="D19" s="20"/>
      <c r="E19" s="20"/>
      <c r="F19" s="20"/>
      <c r="G19" s="20"/>
      <c r="H19" s="20"/>
      <c r="I19" s="20"/>
      <c r="J19" s="20"/>
      <c r="K19" s="13"/>
      <c r="L19" s="13">
        <f t="shared" si="1"/>
        <v>0</v>
      </c>
      <c r="M19" s="48"/>
      <c r="N19" s="63"/>
    </row>
    <row r="20" spans="1:14" s="47" customFormat="1" ht="15.75" customHeight="1" thickBot="1">
      <c r="A20" s="71"/>
      <c r="B20" s="6" t="s">
        <v>24</v>
      </c>
      <c r="C20" s="20"/>
      <c r="D20" s="20"/>
      <c r="E20" s="20"/>
      <c r="F20" s="20"/>
      <c r="G20" s="20"/>
      <c r="H20" s="20"/>
      <c r="I20" s="20"/>
      <c r="J20" s="20"/>
      <c r="K20" s="13"/>
      <c r="L20" s="13">
        <f t="shared" si="1"/>
        <v>0</v>
      </c>
      <c r="M20" s="48"/>
      <c r="N20" s="63"/>
    </row>
    <row r="21" spans="1:13" s="47" customFormat="1" ht="15.75" customHeight="1" thickBot="1">
      <c r="A21" s="71"/>
      <c r="B21" s="6" t="s">
        <v>62</v>
      </c>
      <c r="C21" s="20"/>
      <c r="D21" s="20"/>
      <c r="E21" s="20"/>
      <c r="F21" s="13">
        <v>24.93</v>
      </c>
      <c r="G21" s="20"/>
      <c r="H21" s="20"/>
      <c r="I21" s="20"/>
      <c r="J21" s="20"/>
      <c r="K21" s="13"/>
      <c r="L21" s="13">
        <f t="shared" si="1"/>
        <v>24.93</v>
      </c>
      <c r="M21" s="48"/>
    </row>
    <row r="22" spans="1:13" ht="48.75" customHeight="1" thickBot="1">
      <c r="A22" s="15"/>
      <c r="B22" s="64" t="s">
        <v>63</v>
      </c>
      <c r="C22" s="45"/>
      <c r="D22" s="45"/>
      <c r="E22" s="45"/>
      <c r="F22" s="45"/>
      <c r="G22" s="45"/>
      <c r="H22" s="45"/>
      <c r="I22" s="45"/>
      <c r="J22" s="45"/>
      <c r="K22" s="72">
        <f aca="true" t="shared" si="2" ref="K22:K65">C22+E22+G22+I22</f>
        <v>0</v>
      </c>
      <c r="L22" s="72">
        <f t="shared" si="1"/>
        <v>0</v>
      </c>
      <c r="M22" s="48"/>
    </row>
    <row r="23" spans="1:15" s="22" customFormat="1" ht="30" customHeight="1" thickBot="1">
      <c r="A23" s="65"/>
      <c r="B23" s="23" t="s">
        <v>83</v>
      </c>
      <c r="C23" s="45"/>
      <c r="D23" s="72">
        <v>447.7</v>
      </c>
      <c r="E23" s="45"/>
      <c r="F23" s="45"/>
      <c r="G23" s="45"/>
      <c r="H23" s="45"/>
      <c r="I23" s="45"/>
      <c r="J23" s="72">
        <v>85.49</v>
      </c>
      <c r="K23" s="72">
        <f t="shared" si="2"/>
        <v>0</v>
      </c>
      <c r="L23" s="72">
        <f aca="true" t="shared" si="3" ref="L23:L31">D23+F23+H23+J23</f>
        <v>533.1899999999999</v>
      </c>
      <c r="M23" s="49"/>
      <c r="N23" s="50"/>
      <c r="O23" s="50"/>
    </row>
    <row r="24" spans="1:13" ht="15.75" customHeight="1" thickBot="1">
      <c r="A24" s="15"/>
      <c r="B24" s="6" t="s">
        <v>84</v>
      </c>
      <c r="C24" s="20"/>
      <c r="D24" s="20"/>
      <c r="E24" s="20"/>
      <c r="F24" s="13">
        <v>589.17</v>
      </c>
      <c r="G24" s="20"/>
      <c r="H24" s="20"/>
      <c r="I24" s="20"/>
      <c r="J24" s="13">
        <v>743.55</v>
      </c>
      <c r="K24" s="13">
        <f t="shared" si="2"/>
        <v>0</v>
      </c>
      <c r="L24" s="13">
        <f t="shared" si="3"/>
        <v>1332.7199999999998</v>
      </c>
      <c r="M24" s="48"/>
    </row>
    <row r="25" spans="1:15" s="43" customFormat="1" ht="30" customHeight="1" thickBot="1">
      <c r="A25" s="31" t="s">
        <v>25</v>
      </c>
      <c r="B25" s="32" t="s">
        <v>60</v>
      </c>
      <c r="C25" s="74">
        <v>200</v>
      </c>
      <c r="D25" s="74">
        <v>12</v>
      </c>
      <c r="E25" s="74">
        <v>0</v>
      </c>
      <c r="F25" s="74">
        <v>14.43</v>
      </c>
      <c r="G25" s="74">
        <v>0</v>
      </c>
      <c r="H25" s="74">
        <v>0</v>
      </c>
      <c r="I25" s="74">
        <v>0</v>
      </c>
      <c r="J25" s="74">
        <v>173.57</v>
      </c>
      <c r="K25" s="74">
        <f t="shared" si="2"/>
        <v>200</v>
      </c>
      <c r="L25" s="75">
        <v>200</v>
      </c>
      <c r="M25" s="33"/>
      <c r="N25" s="41"/>
      <c r="O25" s="41"/>
    </row>
    <row r="26" spans="1:15" s="34" customFormat="1" ht="15.75" customHeight="1" thickBot="1">
      <c r="A26" s="36" t="s">
        <v>43</v>
      </c>
      <c r="B26" s="32" t="s">
        <v>44</v>
      </c>
      <c r="C26" s="76">
        <v>1600</v>
      </c>
      <c r="D26" s="76">
        <f>SUM(D27:D29)</f>
        <v>861.84</v>
      </c>
      <c r="E26" s="76">
        <v>800</v>
      </c>
      <c r="F26" s="76">
        <f>SUM(F27:F29)</f>
        <v>1280.4700000000003</v>
      </c>
      <c r="G26" s="76">
        <v>800</v>
      </c>
      <c r="H26" s="76">
        <f>SUM(H27:H29)</f>
        <v>491.28999999999996</v>
      </c>
      <c r="I26" s="76">
        <v>0</v>
      </c>
      <c r="J26" s="76">
        <f>SUM(J27:J29)</f>
        <v>541.9300000000001</v>
      </c>
      <c r="K26" s="76">
        <f t="shared" si="2"/>
        <v>3200</v>
      </c>
      <c r="L26" s="76">
        <f t="shared" si="3"/>
        <v>3175.5300000000007</v>
      </c>
      <c r="M26" s="33"/>
      <c r="N26" s="73"/>
      <c r="O26" s="35"/>
    </row>
    <row r="27" spans="1:13" ht="15.75" customHeight="1" thickBot="1">
      <c r="A27" s="15"/>
      <c r="B27" s="6" t="s">
        <v>64</v>
      </c>
      <c r="C27" s="70"/>
      <c r="D27" s="13">
        <v>556.17</v>
      </c>
      <c r="E27" s="20"/>
      <c r="F27" s="13">
        <f>139.67+139.67+155.5+156.13</f>
        <v>590.97</v>
      </c>
      <c r="G27" s="20"/>
      <c r="H27" s="13">
        <f>112.41+135.76</f>
        <v>248.17</v>
      </c>
      <c r="I27" s="20"/>
      <c r="J27" s="13">
        <v>282.16</v>
      </c>
      <c r="K27" s="13">
        <f t="shared" si="2"/>
        <v>0</v>
      </c>
      <c r="L27" s="13">
        <f t="shared" si="3"/>
        <v>1677.47</v>
      </c>
      <c r="M27" s="48"/>
    </row>
    <row r="28" spans="1:13" ht="15.75" customHeight="1" thickBot="1">
      <c r="A28" s="15"/>
      <c r="B28" s="6" t="s">
        <v>65</v>
      </c>
      <c r="C28" s="46"/>
      <c r="D28" s="13">
        <v>227.71</v>
      </c>
      <c r="E28" s="20"/>
      <c r="F28" s="13">
        <f>213.77+272.62</f>
        <v>486.39</v>
      </c>
      <c r="G28" s="20"/>
      <c r="H28" s="13">
        <f>155.78</f>
        <v>155.78</v>
      </c>
      <c r="I28" s="20"/>
      <c r="J28" s="13">
        <v>191.19</v>
      </c>
      <c r="K28" s="13">
        <f t="shared" si="2"/>
        <v>0</v>
      </c>
      <c r="L28" s="13">
        <f t="shared" si="3"/>
        <v>1061.07</v>
      </c>
      <c r="M28" s="48"/>
    </row>
    <row r="29" spans="1:13" ht="15.75" customHeight="1" thickBot="1">
      <c r="A29" s="15"/>
      <c r="B29" s="6" t="s">
        <v>66</v>
      </c>
      <c r="C29" s="46"/>
      <c r="D29" s="13">
        <v>77.96</v>
      </c>
      <c r="E29" s="20"/>
      <c r="F29" s="13">
        <f>125.15+77.96</f>
        <v>203.11</v>
      </c>
      <c r="G29" s="20"/>
      <c r="H29" s="13">
        <f>87.34</f>
        <v>87.34</v>
      </c>
      <c r="I29" s="20"/>
      <c r="J29" s="13">
        <v>68.58</v>
      </c>
      <c r="K29" s="13">
        <f t="shared" si="2"/>
        <v>0</v>
      </c>
      <c r="L29" s="13">
        <f t="shared" si="3"/>
        <v>436.98999999999995</v>
      </c>
      <c r="M29" s="48"/>
    </row>
    <row r="30" spans="1:15" s="40" customFormat="1" ht="30" customHeight="1" thickBot="1">
      <c r="A30" s="37" t="s">
        <v>26</v>
      </c>
      <c r="B30" s="38" t="s">
        <v>27</v>
      </c>
      <c r="C30" s="74">
        <v>1000</v>
      </c>
      <c r="D30" s="74">
        <f>49.07*3+29.6+8.45+26*3</f>
        <v>263.26</v>
      </c>
      <c r="E30" s="74">
        <v>1300</v>
      </c>
      <c r="F30" s="74">
        <f>111.56*3+26*2+1329.4+320.66</f>
        <v>2036.7400000000002</v>
      </c>
      <c r="G30" s="74">
        <v>3000</v>
      </c>
      <c r="H30" s="74">
        <f>111.56*3+165.07+8.45+52.87+583.92+26*4+791.6+805.64</f>
        <v>2846.2299999999996</v>
      </c>
      <c r="I30" s="74">
        <v>500</v>
      </c>
      <c r="J30" s="74">
        <v>653.77</v>
      </c>
      <c r="K30" s="74">
        <f t="shared" si="2"/>
        <v>5800</v>
      </c>
      <c r="L30" s="75">
        <f t="shared" si="3"/>
        <v>5800</v>
      </c>
      <c r="M30" s="39"/>
      <c r="O30" s="41"/>
    </row>
    <row r="31" spans="1:15" s="34" customFormat="1" ht="15.75" customHeight="1" thickBot="1">
      <c r="A31" s="31" t="s">
        <v>28</v>
      </c>
      <c r="B31" s="32" t="s">
        <v>29</v>
      </c>
      <c r="C31" s="21">
        <v>400</v>
      </c>
      <c r="D31" s="21">
        <f>SUM(D32:D35)</f>
        <v>230.58</v>
      </c>
      <c r="E31" s="21">
        <v>200</v>
      </c>
      <c r="F31" s="21">
        <f>SUM(F32:F34)</f>
        <v>230.95000000000002</v>
      </c>
      <c r="G31" s="21">
        <v>200</v>
      </c>
      <c r="H31" s="21">
        <f>SUM(H32:H34)</f>
        <v>231.34</v>
      </c>
      <c r="I31" s="21">
        <v>300</v>
      </c>
      <c r="J31" s="21">
        <f>SUM(J32:J34)</f>
        <v>407.13</v>
      </c>
      <c r="K31" s="21">
        <f t="shared" si="2"/>
        <v>1100</v>
      </c>
      <c r="L31" s="76">
        <f t="shared" si="3"/>
        <v>1100</v>
      </c>
      <c r="M31" s="33"/>
      <c r="O31" s="35"/>
    </row>
    <row r="32" spans="1:13" ht="15.75" customHeight="1" thickBot="1">
      <c r="A32" s="15"/>
      <c r="B32" s="6" t="s">
        <v>67</v>
      </c>
      <c r="C32" s="20"/>
      <c r="D32" s="13">
        <f>9.09+221.49-D33</f>
        <v>93.48000000000002</v>
      </c>
      <c r="E32" s="20"/>
      <c r="F32" s="13">
        <f>9.09+221.86-F33</f>
        <v>93.85000000000002</v>
      </c>
      <c r="G32" s="20"/>
      <c r="H32" s="13">
        <f>9.09+222.25-H33</f>
        <v>94.24000000000001</v>
      </c>
      <c r="I32" s="20"/>
      <c r="J32" s="13">
        <v>122.33</v>
      </c>
      <c r="K32" s="13">
        <f t="shared" si="2"/>
        <v>0</v>
      </c>
      <c r="L32" s="13">
        <f aca="true" t="shared" si="4" ref="L32:L41">D32+F32+H32+J32</f>
        <v>403.90000000000003</v>
      </c>
      <c r="M32" s="48"/>
    </row>
    <row r="33" spans="1:13" ht="15.75" customHeight="1" thickBot="1">
      <c r="A33" s="15"/>
      <c r="B33" s="6" t="s">
        <v>68</v>
      </c>
      <c r="C33" s="20"/>
      <c r="D33" s="13">
        <v>137.1</v>
      </c>
      <c r="E33" s="20"/>
      <c r="F33" s="13">
        <v>137.1</v>
      </c>
      <c r="G33" s="20"/>
      <c r="H33" s="13">
        <v>137.1</v>
      </c>
      <c r="I33" s="20"/>
      <c r="J33" s="13">
        <v>182.8</v>
      </c>
      <c r="K33" s="13">
        <f t="shared" si="2"/>
        <v>0</v>
      </c>
      <c r="L33" s="13">
        <f t="shared" si="4"/>
        <v>594.0999999999999</v>
      </c>
      <c r="M33" s="48"/>
    </row>
    <row r="34" spans="1:13" ht="15.75" customHeight="1" thickBot="1">
      <c r="A34" s="15"/>
      <c r="B34" s="6" t="s">
        <v>69</v>
      </c>
      <c r="C34" s="20"/>
      <c r="D34" s="20"/>
      <c r="E34" s="20"/>
      <c r="F34" s="20"/>
      <c r="G34" s="20"/>
      <c r="H34" s="20"/>
      <c r="I34" s="20"/>
      <c r="J34" s="13">
        <v>102</v>
      </c>
      <c r="K34" s="13">
        <f t="shared" si="2"/>
        <v>0</v>
      </c>
      <c r="L34" s="13">
        <f t="shared" si="4"/>
        <v>102</v>
      </c>
      <c r="M34" s="48"/>
    </row>
    <row r="35" spans="1:13" ht="15.75" customHeight="1" thickBot="1">
      <c r="A35" s="15"/>
      <c r="B35" s="6" t="s">
        <v>70</v>
      </c>
      <c r="C35" s="20"/>
      <c r="D35" s="13">
        <v>0</v>
      </c>
      <c r="E35" s="13"/>
      <c r="F35" s="13">
        <v>0</v>
      </c>
      <c r="G35" s="13"/>
      <c r="H35" s="13">
        <v>0</v>
      </c>
      <c r="I35" s="13"/>
      <c r="J35" s="13">
        <v>0</v>
      </c>
      <c r="K35" s="13">
        <f t="shared" si="2"/>
        <v>0</v>
      </c>
      <c r="L35" s="13">
        <f t="shared" si="4"/>
        <v>0</v>
      </c>
      <c r="M35" s="48"/>
    </row>
    <row r="36" spans="1:15" s="43" customFormat="1" ht="15.75" customHeight="1" thickBot="1">
      <c r="A36" s="31" t="s">
        <v>30</v>
      </c>
      <c r="B36" s="32" t="s">
        <v>47</v>
      </c>
      <c r="C36" s="21">
        <v>200</v>
      </c>
      <c r="D36" s="21">
        <f>SUM(D37:D38)</f>
        <v>142.17</v>
      </c>
      <c r="E36" s="21">
        <v>0</v>
      </c>
      <c r="F36" s="21">
        <f>SUM(F37:F38)</f>
        <v>0</v>
      </c>
      <c r="G36" s="21">
        <v>0</v>
      </c>
      <c r="H36" s="21">
        <f>SUM(H37:H38)</f>
        <v>0</v>
      </c>
      <c r="I36" s="21">
        <v>0</v>
      </c>
      <c r="J36" s="21">
        <f>SUM(J37:J38)</f>
        <v>57.83</v>
      </c>
      <c r="K36" s="21">
        <f t="shared" si="2"/>
        <v>200</v>
      </c>
      <c r="L36" s="21">
        <f t="shared" si="4"/>
        <v>200</v>
      </c>
      <c r="M36" s="33"/>
      <c r="N36" s="34"/>
      <c r="O36" s="35"/>
    </row>
    <row r="37" spans="1:15" s="43" customFormat="1" ht="15.75" customHeight="1" thickBot="1">
      <c r="A37" s="31"/>
      <c r="B37" s="6" t="s">
        <v>71</v>
      </c>
      <c r="C37" s="13"/>
      <c r="D37" s="13">
        <f>124.99+17.18</f>
        <v>142.17</v>
      </c>
      <c r="E37" s="20"/>
      <c r="F37" s="20"/>
      <c r="G37" s="20"/>
      <c r="H37" s="20"/>
      <c r="I37" s="20"/>
      <c r="J37" s="13">
        <v>0</v>
      </c>
      <c r="K37" s="13">
        <f t="shared" si="2"/>
        <v>0</v>
      </c>
      <c r="L37" s="13">
        <f t="shared" si="4"/>
        <v>142.17</v>
      </c>
      <c r="M37" s="33"/>
      <c r="N37" s="34"/>
      <c r="O37" s="35"/>
    </row>
    <row r="38" spans="1:15" s="43" customFormat="1" ht="15.75" customHeight="1" thickBot="1">
      <c r="A38" s="31"/>
      <c r="B38" s="6" t="s">
        <v>72</v>
      </c>
      <c r="C38" s="13"/>
      <c r="D38" s="20"/>
      <c r="E38" s="20"/>
      <c r="F38" s="20"/>
      <c r="G38" s="20"/>
      <c r="H38" s="20"/>
      <c r="I38" s="20"/>
      <c r="J38" s="13">
        <v>57.83</v>
      </c>
      <c r="K38" s="13">
        <f t="shared" si="2"/>
        <v>0</v>
      </c>
      <c r="L38" s="13">
        <f t="shared" si="4"/>
        <v>57.83</v>
      </c>
      <c r="M38" s="42"/>
      <c r="N38" s="34"/>
      <c r="O38" s="35"/>
    </row>
    <row r="39" spans="1:15" s="34" customFormat="1" ht="33.75" customHeight="1" thickBot="1">
      <c r="A39" s="66" t="s">
        <v>32</v>
      </c>
      <c r="B39" s="32" t="s">
        <v>48</v>
      </c>
      <c r="C39" s="74">
        <v>500</v>
      </c>
      <c r="D39" s="74">
        <f>SUM(D40:D41)</f>
        <v>309.32</v>
      </c>
      <c r="E39" s="74">
        <v>200</v>
      </c>
      <c r="F39" s="74">
        <f>SUM(F40:F41)</f>
        <v>276.6</v>
      </c>
      <c r="G39" s="74">
        <v>200</v>
      </c>
      <c r="H39" s="74">
        <f>SUM(H40:H41)</f>
        <v>145.3</v>
      </c>
      <c r="I39" s="74">
        <v>500</v>
      </c>
      <c r="J39" s="74">
        <f>SUM(J40:J41)</f>
        <v>668.78</v>
      </c>
      <c r="K39" s="74">
        <f t="shared" si="2"/>
        <v>1400</v>
      </c>
      <c r="L39" s="75">
        <f t="shared" si="4"/>
        <v>1400</v>
      </c>
      <c r="M39" s="39"/>
      <c r="N39" s="41"/>
      <c r="O39" s="41"/>
    </row>
    <row r="40" spans="1:15" s="43" customFormat="1" ht="15.75" customHeight="1" thickBot="1">
      <c r="A40" s="67"/>
      <c r="B40" s="6" t="s">
        <v>58</v>
      </c>
      <c r="C40" s="13"/>
      <c r="D40" s="13">
        <v>231.18</v>
      </c>
      <c r="E40" s="20"/>
      <c r="F40" s="13">
        <v>144.1</v>
      </c>
      <c r="G40" s="20"/>
      <c r="H40" s="13">
        <v>85.41</v>
      </c>
      <c r="I40" s="20"/>
      <c r="J40" s="13">
        <v>116.3</v>
      </c>
      <c r="K40" s="72">
        <f t="shared" si="2"/>
        <v>0</v>
      </c>
      <c r="L40" s="72">
        <f t="shared" si="4"/>
        <v>576.9899999999999</v>
      </c>
      <c r="M40" s="42"/>
      <c r="N40" s="34"/>
      <c r="O40" s="35"/>
    </row>
    <row r="41" spans="1:15" s="43" customFormat="1" ht="15.75" customHeight="1" thickBot="1">
      <c r="A41" s="67"/>
      <c r="B41" s="6" t="s">
        <v>59</v>
      </c>
      <c r="C41" s="13"/>
      <c r="D41" s="13">
        <v>78.14</v>
      </c>
      <c r="E41" s="20"/>
      <c r="F41" s="13">
        <f>30.25+42.96+31.46+27.83</f>
        <v>132.5</v>
      </c>
      <c r="G41" s="20"/>
      <c r="H41" s="13">
        <f>29.64+30.25</f>
        <v>59.89</v>
      </c>
      <c r="I41" s="20"/>
      <c r="J41" s="13">
        <v>552.48</v>
      </c>
      <c r="K41" s="72">
        <f t="shared" si="2"/>
        <v>0</v>
      </c>
      <c r="L41" s="72">
        <f t="shared" si="4"/>
        <v>823.01</v>
      </c>
      <c r="M41" s="42"/>
      <c r="N41" s="34"/>
      <c r="O41" s="35"/>
    </row>
    <row r="42" spans="1:20" s="34" customFormat="1" ht="15.75" customHeight="1" thickBot="1">
      <c r="A42" s="31" t="s">
        <v>33</v>
      </c>
      <c r="B42" s="32" t="s">
        <v>31</v>
      </c>
      <c r="C42" s="21">
        <v>6392.15</v>
      </c>
      <c r="D42" s="16">
        <f>SUM(D43:D60)</f>
        <v>624.8100000000002</v>
      </c>
      <c r="E42" s="21">
        <v>0</v>
      </c>
      <c r="F42" s="16">
        <f>SUM(F43:F60)</f>
        <v>2784.84</v>
      </c>
      <c r="G42" s="21">
        <v>600</v>
      </c>
      <c r="H42" s="16">
        <f>SUM(H43:H60)</f>
        <v>1066.76</v>
      </c>
      <c r="I42" s="21">
        <v>4700</v>
      </c>
      <c r="J42" s="16">
        <f>SUM(J43:J60)</f>
        <v>2039.3700000000003</v>
      </c>
      <c r="K42" s="21">
        <f t="shared" si="2"/>
        <v>11692.15</v>
      </c>
      <c r="L42" s="16">
        <f>D42+F42+H42+J42</f>
        <v>6515.780000000001</v>
      </c>
      <c r="M42" s="33"/>
      <c r="N42" s="35"/>
      <c r="O42" s="35"/>
      <c r="R42" s="25"/>
      <c r="S42" s="17"/>
      <c r="T42" s="17"/>
    </row>
    <row r="43" spans="1:18" ht="15.75" customHeight="1" thickBot="1">
      <c r="A43" s="15"/>
      <c r="B43" s="6" t="s">
        <v>49</v>
      </c>
      <c r="C43" s="20"/>
      <c r="D43" s="20"/>
      <c r="E43" s="20"/>
      <c r="F43" s="20"/>
      <c r="G43" s="20"/>
      <c r="H43" s="20"/>
      <c r="I43" s="20"/>
      <c r="J43" s="20"/>
      <c r="K43" s="13">
        <f t="shared" si="2"/>
        <v>0</v>
      </c>
      <c r="L43" s="13">
        <f>D43+F43+H43+J43</f>
        <v>0</v>
      </c>
      <c r="M43" s="48"/>
      <c r="O43" s="43"/>
      <c r="Q43" s="34"/>
      <c r="R43" s="25"/>
    </row>
    <row r="44" spans="1:15" ht="15.75" customHeight="1" thickBot="1">
      <c r="A44" s="15"/>
      <c r="B44" s="6" t="s">
        <v>61</v>
      </c>
      <c r="C44" s="46"/>
      <c r="D44" s="13">
        <v>30.87</v>
      </c>
      <c r="E44" s="13"/>
      <c r="F44" s="13">
        <v>30.87</v>
      </c>
      <c r="G44" s="13"/>
      <c r="H44" s="13">
        <v>30.87</v>
      </c>
      <c r="I44" s="20"/>
      <c r="J44" s="13">
        <v>30.87</v>
      </c>
      <c r="K44" s="13">
        <f t="shared" si="2"/>
        <v>0</v>
      </c>
      <c r="L44" s="13">
        <f aca="true" t="shared" si="5" ref="L44:L52">D44+F44+H44+J44</f>
        <v>123.48</v>
      </c>
      <c r="M44" s="48"/>
      <c r="O44" s="43"/>
    </row>
    <row r="45" spans="1:15" ht="15.75" customHeight="1" thickBot="1">
      <c r="A45" s="15"/>
      <c r="B45" s="6" t="s">
        <v>50</v>
      </c>
      <c r="C45" s="20"/>
      <c r="D45" s="13">
        <f>9*3</f>
        <v>27</v>
      </c>
      <c r="E45" s="13"/>
      <c r="F45" s="13">
        <f>9*3</f>
        <v>27</v>
      </c>
      <c r="G45" s="13"/>
      <c r="H45" s="13">
        <f>9*3</f>
        <v>27</v>
      </c>
      <c r="I45" s="20"/>
      <c r="J45" s="13">
        <v>27</v>
      </c>
      <c r="K45" s="13">
        <f t="shared" si="2"/>
        <v>0</v>
      </c>
      <c r="L45" s="13">
        <f t="shared" si="5"/>
        <v>108</v>
      </c>
      <c r="M45" s="48"/>
      <c r="O45" s="43"/>
    </row>
    <row r="46" spans="1:15" ht="15.75" customHeight="1" thickBot="1">
      <c r="A46" s="15"/>
      <c r="B46" s="6" t="s">
        <v>51</v>
      </c>
      <c r="C46" s="20"/>
      <c r="D46" s="20"/>
      <c r="E46" s="20"/>
      <c r="F46" s="20"/>
      <c r="G46" s="20"/>
      <c r="H46" s="20"/>
      <c r="I46" s="20"/>
      <c r="J46" s="20"/>
      <c r="K46" s="13">
        <f t="shared" si="2"/>
        <v>0</v>
      </c>
      <c r="L46" s="13">
        <f t="shared" si="5"/>
        <v>0</v>
      </c>
      <c r="M46" s="48"/>
      <c r="O46" s="43"/>
    </row>
    <row r="47" spans="1:15" ht="15.75" customHeight="1" thickBot="1">
      <c r="A47" s="15"/>
      <c r="B47" s="6" t="s">
        <v>52</v>
      </c>
      <c r="C47" s="20"/>
      <c r="D47" s="20"/>
      <c r="E47" s="20"/>
      <c r="F47" s="20"/>
      <c r="G47" s="20"/>
      <c r="H47" s="20"/>
      <c r="I47" s="20"/>
      <c r="J47" s="13">
        <v>23.72</v>
      </c>
      <c r="K47" s="13">
        <f t="shared" si="2"/>
        <v>0</v>
      </c>
      <c r="L47" s="13">
        <f t="shared" si="5"/>
        <v>23.72</v>
      </c>
      <c r="M47" s="48"/>
      <c r="O47" s="43"/>
    </row>
    <row r="48" spans="1:15" ht="15.75" customHeight="1" thickBot="1">
      <c r="A48" s="15"/>
      <c r="B48" s="6" t="s">
        <v>53</v>
      </c>
      <c r="C48" s="20"/>
      <c r="D48" s="13">
        <f>24.2</f>
        <v>24.2</v>
      </c>
      <c r="E48" s="13"/>
      <c r="F48" s="13">
        <f>81.7</f>
        <v>81.7</v>
      </c>
      <c r="G48" s="20"/>
      <c r="H48" s="20"/>
      <c r="I48" s="20"/>
      <c r="J48" s="20"/>
      <c r="K48" s="13">
        <f t="shared" si="2"/>
        <v>0</v>
      </c>
      <c r="L48" s="13">
        <f t="shared" si="5"/>
        <v>105.9</v>
      </c>
      <c r="M48" s="48"/>
      <c r="O48" s="43"/>
    </row>
    <row r="49" spans="1:15" ht="15.75" customHeight="1" thickBot="1">
      <c r="A49" s="15"/>
      <c r="B49" s="6" t="s">
        <v>54</v>
      </c>
      <c r="C49" s="20"/>
      <c r="D49" s="20"/>
      <c r="E49" s="20"/>
      <c r="F49" s="20"/>
      <c r="G49" s="20"/>
      <c r="H49" s="20"/>
      <c r="I49" s="20"/>
      <c r="J49" s="13">
        <v>0</v>
      </c>
      <c r="K49" s="13">
        <f t="shared" si="2"/>
        <v>0</v>
      </c>
      <c r="L49" s="13">
        <f t="shared" si="5"/>
        <v>0</v>
      </c>
      <c r="M49" s="48"/>
      <c r="O49" s="43"/>
    </row>
    <row r="50" spans="1:15" ht="15.75" customHeight="1" thickBot="1">
      <c r="A50" s="15"/>
      <c r="B50" s="6" t="s">
        <v>55</v>
      </c>
      <c r="C50" s="20"/>
      <c r="D50" s="20"/>
      <c r="E50" s="20"/>
      <c r="F50" s="20"/>
      <c r="G50" s="20"/>
      <c r="H50" s="20"/>
      <c r="I50" s="20"/>
      <c r="J50" s="13">
        <v>27.06</v>
      </c>
      <c r="K50" s="13">
        <f t="shared" si="2"/>
        <v>0</v>
      </c>
      <c r="L50" s="13">
        <f t="shared" si="5"/>
        <v>27.06</v>
      </c>
      <c r="M50" s="48"/>
      <c r="O50" s="43"/>
    </row>
    <row r="51" spans="1:15" ht="15.75" customHeight="1" thickBot="1">
      <c r="A51" s="15"/>
      <c r="B51" s="6" t="s">
        <v>56</v>
      </c>
      <c r="C51" s="20"/>
      <c r="D51" s="13">
        <v>118.76</v>
      </c>
      <c r="E51" s="13"/>
      <c r="F51" s="13">
        <v>472.71</v>
      </c>
      <c r="G51" s="13"/>
      <c r="H51" s="13">
        <v>168.98</v>
      </c>
      <c r="I51" s="20"/>
      <c r="J51" s="13">
        <v>418.81</v>
      </c>
      <c r="K51" s="13">
        <f t="shared" si="2"/>
        <v>0</v>
      </c>
      <c r="L51" s="13">
        <f t="shared" si="5"/>
        <v>1179.26</v>
      </c>
      <c r="M51" s="48"/>
      <c r="O51" s="43"/>
    </row>
    <row r="52" spans="1:15" ht="17.25" customHeight="1" thickBot="1">
      <c r="A52" s="15"/>
      <c r="B52" s="6" t="s">
        <v>57</v>
      </c>
      <c r="C52" s="20"/>
      <c r="D52" s="13">
        <v>21.74</v>
      </c>
      <c r="E52" s="13"/>
      <c r="F52" s="13">
        <v>250.31</v>
      </c>
      <c r="G52" s="13"/>
      <c r="H52" s="13">
        <v>130.16</v>
      </c>
      <c r="I52" s="20"/>
      <c r="J52" s="13">
        <v>209.09</v>
      </c>
      <c r="K52" s="13">
        <f t="shared" si="2"/>
        <v>0</v>
      </c>
      <c r="L52" s="13">
        <f t="shared" si="5"/>
        <v>611.3000000000001</v>
      </c>
      <c r="M52" s="48"/>
      <c r="O52" s="43"/>
    </row>
    <row r="53" spans="1:18" s="18" customFormat="1" ht="15.75" customHeight="1" thickBot="1">
      <c r="A53" s="15"/>
      <c r="B53" s="6" t="s">
        <v>75</v>
      </c>
      <c r="C53" s="20"/>
      <c r="D53" s="20"/>
      <c r="E53" s="20"/>
      <c r="F53" s="13">
        <v>23.85</v>
      </c>
      <c r="G53" s="20"/>
      <c r="H53" s="13">
        <v>44.14</v>
      </c>
      <c r="I53" s="20"/>
      <c r="J53" s="13">
        <v>225.22</v>
      </c>
      <c r="K53" s="13">
        <f t="shared" si="2"/>
        <v>0</v>
      </c>
      <c r="L53" s="13">
        <f>D53+F53+H53+J53</f>
        <v>293.21000000000004</v>
      </c>
      <c r="M53" s="48"/>
      <c r="N53" s="63"/>
      <c r="O53" s="47"/>
      <c r="R53" s="59"/>
    </row>
    <row r="54" spans="1:13" ht="15.75" customHeight="1" thickBot="1">
      <c r="A54" s="15"/>
      <c r="B54" s="6" t="s">
        <v>76</v>
      </c>
      <c r="C54" s="20"/>
      <c r="D54" s="13">
        <f>140.49+144.84</f>
        <v>285.33000000000004</v>
      </c>
      <c r="E54" s="13"/>
      <c r="F54" s="13">
        <f>168.59+159.65+137.66</f>
        <v>465.9</v>
      </c>
      <c r="G54" s="13"/>
      <c r="H54" s="13">
        <f>113.82+108.25+178.03</f>
        <v>400.1</v>
      </c>
      <c r="I54" s="20"/>
      <c r="J54" s="13">
        <v>722.6</v>
      </c>
      <c r="K54" s="13">
        <f t="shared" si="2"/>
        <v>0</v>
      </c>
      <c r="L54" s="13">
        <f aca="true" t="shared" si="6" ref="L54:L60">D54+F54+H54+J54</f>
        <v>1873.9299999999998</v>
      </c>
      <c r="M54" s="48"/>
    </row>
    <row r="55" spans="1:13" ht="15.75" customHeight="1" thickBot="1">
      <c r="A55" s="15"/>
      <c r="B55" s="6" t="s">
        <v>77</v>
      </c>
      <c r="C55" s="20"/>
      <c r="D55" s="20"/>
      <c r="E55" s="20"/>
      <c r="F55" s="20"/>
      <c r="G55" s="20"/>
      <c r="H55" s="20"/>
      <c r="I55" s="20"/>
      <c r="J55" s="13">
        <v>20.67</v>
      </c>
      <c r="K55" s="13">
        <f t="shared" si="2"/>
        <v>0</v>
      </c>
      <c r="L55" s="13">
        <f t="shared" si="6"/>
        <v>20.67</v>
      </c>
      <c r="M55" s="48"/>
    </row>
    <row r="56" spans="1:13" ht="15.75" customHeight="1" thickBot="1">
      <c r="A56" s="15"/>
      <c r="B56" s="6" t="s">
        <v>78</v>
      </c>
      <c r="C56" s="20"/>
      <c r="D56" s="13">
        <v>8.45</v>
      </c>
      <c r="E56" s="20"/>
      <c r="F56" s="13">
        <f>15.39</f>
        <v>15.39</v>
      </c>
      <c r="G56" s="20"/>
      <c r="H56" s="13">
        <v>8.06</v>
      </c>
      <c r="I56" s="20"/>
      <c r="J56" s="13">
        <v>93.91</v>
      </c>
      <c r="K56" s="13">
        <f t="shared" si="2"/>
        <v>0</v>
      </c>
      <c r="L56" s="13">
        <f t="shared" si="6"/>
        <v>125.81</v>
      </c>
      <c r="M56" s="48"/>
    </row>
    <row r="57" spans="1:13" ht="15.75" customHeight="1" thickBot="1">
      <c r="A57" s="15"/>
      <c r="B57" s="6" t="s">
        <v>79</v>
      </c>
      <c r="C57" s="20"/>
      <c r="D57" s="20"/>
      <c r="E57" s="20"/>
      <c r="F57" s="20"/>
      <c r="G57" s="20"/>
      <c r="H57" s="20"/>
      <c r="I57" s="20"/>
      <c r="J57" s="13">
        <v>0</v>
      </c>
      <c r="K57" s="13">
        <f t="shared" si="2"/>
        <v>0</v>
      </c>
      <c r="L57" s="13">
        <f t="shared" si="6"/>
        <v>0</v>
      </c>
      <c r="M57" s="48"/>
    </row>
    <row r="58" spans="1:14" ht="15.75" customHeight="1" thickBot="1">
      <c r="A58" s="15"/>
      <c r="B58" s="6" t="s">
        <v>80</v>
      </c>
      <c r="C58" s="20"/>
      <c r="D58" s="13">
        <v>61.26</v>
      </c>
      <c r="E58" s="20"/>
      <c r="F58" s="13">
        <f>279.34</f>
        <v>279.34</v>
      </c>
      <c r="G58" s="20"/>
      <c r="H58" s="20"/>
      <c r="I58" s="20"/>
      <c r="J58" s="13">
        <v>28.16</v>
      </c>
      <c r="K58" s="13">
        <f t="shared" si="2"/>
        <v>0</v>
      </c>
      <c r="L58" s="13">
        <f t="shared" si="6"/>
        <v>368.76</v>
      </c>
      <c r="M58" s="48"/>
      <c r="N58" s="63"/>
    </row>
    <row r="59" spans="1:14" ht="15.75" customHeight="1" thickBot="1">
      <c r="A59" s="15"/>
      <c r="B59" s="6" t="s">
        <v>81</v>
      </c>
      <c r="C59" s="20"/>
      <c r="D59" s="13">
        <v>47.2</v>
      </c>
      <c r="E59" s="20"/>
      <c r="F59" s="13">
        <v>890.68</v>
      </c>
      <c r="G59" s="20"/>
      <c r="H59" s="13">
        <v>61.65</v>
      </c>
      <c r="I59" s="20"/>
      <c r="J59" s="13">
        <v>9.2</v>
      </c>
      <c r="K59" s="13">
        <f t="shared" si="2"/>
        <v>0</v>
      </c>
      <c r="L59" s="13">
        <f t="shared" si="6"/>
        <v>1008.73</v>
      </c>
      <c r="M59" s="48"/>
      <c r="N59" s="63"/>
    </row>
    <row r="60" spans="1:13" ht="15.75" customHeight="1" thickBot="1">
      <c r="A60" s="15"/>
      <c r="B60" s="64" t="s">
        <v>82</v>
      </c>
      <c r="C60" s="20"/>
      <c r="D60" s="20"/>
      <c r="E60" s="20"/>
      <c r="F60" s="13">
        <v>247.09</v>
      </c>
      <c r="G60" s="20"/>
      <c r="H60" s="13">
        <f>195.8</f>
        <v>195.8</v>
      </c>
      <c r="I60" s="20"/>
      <c r="J60" s="13">
        <v>203.06</v>
      </c>
      <c r="K60" s="13">
        <f t="shared" si="2"/>
        <v>0</v>
      </c>
      <c r="L60" s="13">
        <f t="shared" si="6"/>
        <v>645.95</v>
      </c>
      <c r="M60" s="48"/>
    </row>
    <row r="61" spans="1:15" s="43" customFormat="1" ht="15.75" customHeight="1" thickBot="1">
      <c r="A61" s="31" t="s">
        <v>34</v>
      </c>
      <c r="B61" s="32" t="s">
        <v>45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f t="shared" si="2"/>
        <v>0</v>
      </c>
      <c r="L61" s="21">
        <f>D61+F61+H61+J61</f>
        <v>0</v>
      </c>
      <c r="M61" s="33"/>
      <c r="N61" s="61"/>
      <c r="O61" s="60"/>
    </row>
    <row r="62" spans="1:15" s="34" customFormat="1" ht="15.75" customHeight="1" thickBot="1">
      <c r="A62" s="31" t="s">
        <v>35</v>
      </c>
      <c r="B62" s="32" t="s">
        <v>36</v>
      </c>
      <c r="C62" s="21">
        <v>200</v>
      </c>
      <c r="D62" s="21">
        <f>SUM(D63:D72)</f>
        <v>40</v>
      </c>
      <c r="E62" s="21">
        <v>100</v>
      </c>
      <c r="F62" s="21">
        <f>SUM(F63:F72)</f>
        <v>55.239999999999995</v>
      </c>
      <c r="G62" s="21">
        <v>0</v>
      </c>
      <c r="H62" s="21">
        <f>SUM(H63:H72)</f>
        <v>55.239999999999995</v>
      </c>
      <c r="I62" s="21">
        <v>0</v>
      </c>
      <c r="J62" s="21">
        <f>SUM(J63:J72)</f>
        <v>149.52</v>
      </c>
      <c r="K62" s="21">
        <f t="shared" si="2"/>
        <v>300</v>
      </c>
      <c r="L62" s="76">
        <f>D62+F62+H62+J62</f>
        <v>300</v>
      </c>
      <c r="M62" s="33"/>
      <c r="O62" s="35"/>
    </row>
    <row r="63" spans="1:15" ht="15.75" customHeight="1" thickBot="1">
      <c r="A63" s="15"/>
      <c r="B63" s="6" t="s">
        <v>37</v>
      </c>
      <c r="C63" s="20"/>
      <c r="D63" s="13">
        <f>40</f>
        <v>40</v>
      </c>
      <c r="E63" s="20"/>
      <c r="F63" s="13">
        <v>16.24</v>
      </c>
      <c r="G63" s="20"/>
      <c r="H63" s="13">
        <f>16.24+39</f>
        <v>55.239999999999995</v>
      </c>
      <c r="I63" s="20"/>
      <c r="J63" s="13">
        <v>149.52</v>
      </c>
      <c r="K63" s="13">
        <f t="shared" si="2"/>
        <v>0</v>
      </c>
      <c r="L63" s="13">
        <f>D63+F63+H63+J63</f>
        <v>261</v>
      </c>
      <c r="M63" s="48"/>
      <c r="O63" s="43"/>
    </row>
    <row r="64" spans="1:15" ht="15.75" customHeight="1" thickBot="1">
      <c r="A64" s="15"/>
      <c r="B64" s="6" t="s">
        <v>38</v>
      </c>
      <c r="C64" s="20"/>
      <c r="D64" s="20"/>
      <c r="E64" s="20"/>
      <c r="F64" s="13">
        <v>39</v>
      </c>
      <c r="G64" s="20"/>
      <c r="H64" s="20"/>
      <c r="I64" s="20"/>
      <c r="J64" s="20"/>
      <c r="K64" s="13">
        <f t="shared" si="2"/>
        <v>0</v>
      </c>
      <c r="L64" s="13">
        <f>D64+F64+H64+J64</f>
        <v>39</v>
      </c>
      <c r="M64" s="48"/>
      <c r="O64" s="43"/>
    </row>
    <row r="65" spans="1:15" s="43" customFormat="1" ht="15.75" customHeight="1" thickBot="1">
      <c r="A65" s="31" t="s">
        <v>39</v>
      </c>
      <c r="B65" s="32" t="s">
        <v>40</v>
      </c>
      <c r="C65" s="21">
        <v>0</v>
      </c>
      <c r="D65" s="21">
        <v>0</v>
      </c>
      <c r="E65" s="21">
        <v>0</v>
      </c>
      <c r="F65" s="21"/>
      <c r="G65" s="21">
        <v>0</v>
      </c>
      <c r="H65" s="21"/>
      <c r="I65" s="21">
        <v>0</v>
      </c>
      <c r="J65" s="20"/>
      <c r="K65" s="21">
        <f t="shared" si="2"/>
        <v>0</v>
      </c>
      <c r="L65" s="21">
        <f>D65+F65+H65+J65</f>
        <v>0</v>
      </c>
      <c r="M65" s="33"/>
      <c r="N65" s="61"/>
      <c r="O65" s="35"/>
    </row>
    <row r="66" spans="1:12" ht="15.75" customHeight="1">
      <c r="A66" s="69" t="s">
        <v>41</v>
      </c>
      <c r="B66" s="44"/>
      <c r="C66" s="44"/>
      <c r="D66" s="57"/>
      <c r="E66" s="44"/>
      <c r="F66" s="57"/>
      <c r="G66" s="44"/>
      <c r="H66" s="57"/>
      <c r="I66" s="44"/>
      <c r="J66" s="44"/>
      <c r="K66" s="44"/>
      <c r="L66" s="44"/>
    </row>
    <row r="67" spans="1:12" ht="15.75">
      <c r="A67" s="1" t="s">
        <v>73</v>
      </c>
      <c r="B67" s="44"/>
      <c r="C67" s="44"/>
      <c r="D67" s="57"/>
      <c r="E67" s="44"/>
      <c r="F67" s="57"/>
      <c r="G67" s="44"/>
      <c r="H67" s="57"/>
      <c r="I67" s="44"/>
      <c r="J67" s="44"/>
      <c r="K67" s="44"/>
      <c r="L67" s="44"/>
    </row>
    <row r="68" spans="1:12" ht="12.75">
      <c r="A68" s="69"/>
      <c r="B68" s="44"/>
      <c r="C68" s="44"/>
      <c r="D68" s="57"/>
      <c r="E68" s="44"/>
      <c r="F68" s="57"/>
      <c r="G68" s="44"/>
      <c r="H68" s="57"/>
      <c r="I68" s="44"/>
      <c r="J68" s="44"/>
      <c r="K68" s="44"/>
      <c r="L68" s="44"/>
    </row>
    <row r="69" spans="1:15" s="8" customFormat="1" ht="30" customHeight="1">
      <c r="A69" s="87" t="s">
        <v>74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55"/>
      <c r="N69" s="56"/>
      <c r="O69" s="56"/>
    </row>
    <row r="70" spans="1:12" ht="15.75">
      <c r="A70" s="1"/>
      <c r="B70" s="44"/>
      <c r="C70" s="44"/>
      <c r="D70" s="57"/>
      <c r="E70" s="44"/>
      <c r="F70" s="57"/>
      <c r="G70" s="44"/>
      <c r="H70" s="57"/>
      <c r="I70" s="44"/>
      <c r="J70" s="44"/>
      <c r="K70" s="44"/>
      <c r="L70" s="44"/>
    </row>
    <row r="71" spans="1:12" ht="18.75" customHeight="1">
      <c r="A71" s="89" t="s">
        <v>88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2" ht="25.5" customHeight="1">
      <c r="A72" s="88" t="s">
        <v>87</v>
      </c>
      <c r="B72" s="89"/>
      <c r="C72" s="77"/>
      <c r="D72" s="78"/>
      <c r="E72" s="77"/>
      <c r="F72" s="78"/>
      <c r="G72" s="77"/>
      <c r="H72" s="78"/>
      <c r="I72" s="79"/>
      <c r="J72" s="79"/>
      <c r="K72" s="79"/>
      <c r="L72" s="79"/>
    </row>
    <row r="73" ht="12.75">
      <c r="A73" s="7"/>
    </row>
  </sheetData>
  <sheetProtection/>
  <mergeCells count="24">
    <mergeCell ref="P9:Q9"/>
    <mergeCell ref="C10:C11"/>
    <mergeCell ref="E10:E11"/>
    <mergeCell ref="G10:G11"/>
    <mergeCell ref="I10:I11"/>
    <mergeCell ref="K10:K11"/>
    <mergeCell ref="A69:L69"/>
    <mergeCell ref="A72:B72"/>
    <mergeCell ref="A8:A11"/>
    <mergeCell ref="B8:B11"/>
    <mergeCell ref="N9:O9"/>
    <mergeCell ref="A6:L6"/>
    <mergeCell ref="C8:L8"/>
    <mergeCell ref="C9:D9"/>
    <mergeCell ref="A71:L71"/>
    <mergeCell ref="A1:B1"/>
    <mergeCell ref="F1:L1"/>
    <mergeCell ref="A2:L2"/>
    <mergeCell ref="A3:L3"/>
    <mergeCell ref="A5:L5"/>
    <mergeCell ref="G9:H9"/>
    <mergeCell ref="E9:F9"/>
    <mergeCell ref="I9:J9"/>
    <mergeCell ref="K9:L9"/>
  </mergeCells>
  <printOptions/>
  <pageMargins left="0.7" right="0.7" top="0.75" bottom="0.75" header="0.3" footer="0.3"/>
  <pageSetup horizontalDpi="600" verticalDpi="600" orientation="landscape" paperSize="9" scale="92" r:id="rId3"/>
  <colBreaks count="1" manualBreakCount="1">
    <brk id="13" max="65535" man="1"/>
  </colBreaks>
  <ignoredErrors>
    <ignoredError sqref="L61 K42 K1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„Windows“ vartotojas</cp:lastModifiedBy>
  <cp:lastPrinted>2020-01-14T11:31:23Z</cp:lastPrinted>
  <dcterms:created xsi:type="dcterms:W3CDTF">1996-10-14T23:33:28Z</dcterms:created>
  <dcterms:modified xsi:type="dcterms:W3CDTF">2020-01-15T13:10:00Z</dcterms:modified>
  <cp:category/>
  <cp:version/>
  <cp:contentType/>
  <cp:contentStatus/>
</cp:coreProperties>
</file>